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https://idipronbgta.sharepoint.com/sites/SEGUIMIENTOAMAPASDERIESGOS2024/Documentos compartidos/RIESGOS DE GESTIÓN/Segundo Seguimiento/Seguimiento y Mejoramiento de la Gestión/"/>
    </mc:Choice>
  </mc:AlternateContent>
  <xr:revisionPtr revIDLastSave="142" documentId="13_ncr:1_{C30223D5-918B-4C4E-962E-31DFF67C62C1}" xr6:coauthVersionLast="47" xr6:coauthVersionMax="47" xr10:uidLastSave="{749B60A4-97B2-4CBE-B9EB-42FF92D614B6}"/>
  <bookViews>
    <workbookView xWindow="-120" yWindow="-120" windowWidth="29040" windowHeight="15840" xr2:uid="{E9951750-6718-4E65-99C4-7D8C6E70D595}"/>
  </bookViews>
  <sheets>
    <sheet name="Riesgo 1" sheetId="3" r:id="rId1"/>
    <sheet name="Datos" sheetId="5" state="hidden" r:id="rId2"/>
    <sheet name="Instructivo" sheetId="4" r:id="rId3"/>
  </sheets>
  <definedNames>
    <definedName name="_xlnm.Print_Area" localSheetId="0">'Riesgo 1'!$A$1:$AK$19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7" i="3" l="1"/>
  <c r="V18" i="3"/>
  <c r="S18" i="3"/>
  <c r="S17" i="3"/>
  <c r="V23" i="3"/>
  <c r="S23" i="3"/>
  <c r="V22" i="3"/>
  <c r="S22" i="3"/>
  <c r="V21" i="3" l="1"/>
  <c r="S21" i="3"/>
  <c r="V20" i="3"/>
  <c r="S20" i="3"/>
  <c r="K20" i="3"/>
  <c r="H20" i="3"/>
  <c r="L20" i="3" l="1"/>
  <c r="M20" i="3" s="1"/>
  <c r="AD20" i="3" s="1"/>
  <c r="AC20" i="3" s="1"/>
  <c r="I20" i="3"/>
  <c r="Z20" i="3" s="1"/>
  <c r="AB20" i="3" s="1"/>
  <c r="Z21" i="3" s="1"/>
  <c r="AD21" i="3" l="1"/>
  <c r="AC21" i="3" s="1"/>
  <c r="N20" i="3"/>
  <c r="O20" i="3" s="1"/>
  <c r="AD22" i="3"/>
  <c r="AD23" i="3" s="1"/>
  <c r="AA20" i="3"/>
  <c r="AE20" i="3" s="1"/>
  <c r="AF20" i="3" s="1"/>
  <c r="AB21" i="3"/>
  <c r="Z22" i="3" s="1"/>
  <c r="AA21" i="3"/>
  <c r="AE21" i="3" s="1"/>
  <c r="AF21" i="3" s="1"/>
  <c r="AC23" i="3" l="1"/>
  <c r="AC22" i="3"/>
  <c r="AA22" i="3"/>
  <c r="AB22" i="3"/>
  <c r="Z23" i="3" s="1"/>
  <c r="AB23" i="3" l="1"/>
  <c r="AA23" i="3"/>
  <c r="AE23" i="3" s="1"/>
  <c r="AF23" i="3" s="1"/>
  <c r="AE22" i="3"/>
  <c r="AF22" i="3" s="1"/>
  <c r="V19" i="3"/>
  <c r="S19" i="3"/>
  <c r="V17" i="3" l="1"/>
  <c r="K17" i="3" l="1"/>
  <c r="L17" i="3" s="1"/>
  <c r="M17" i="3" l="1"/>
  <c r="H17" i="3"/>
  <c r="AD17" i="3" l="1"/>
  <c r="AD19" i="3"/>
  <c r="I17" i="3"/>
  <c r="Z17" i="3" s="1"/>
  <c r="AA17" i="3" s="1"/>
  <c r="N17" i="3"/>
  <c r="O17" i="3" s="1"/>
  <c r="AC17" i="3" l="1"/>
  <c r="AE17" i="3" s="1"/>
  <c r="AD18" i="3"/>
  <c r="AC18" i="3" s="1"/>
  <c r="AC19" i="3"/>
  <c r="AB17" i="3"/>
  <c r="Z18" i="3" s="1"/>
  <c r="AA18" i="3" l="1"/>
  <c r="AE18" i="3" s="1"/>
  <c r="AF18" i="3" s="1"/>
  <c r="AB18" i="3"/>
  <c r="Z19" i="3" s="1"/>
  <c r="AA19" i="3" s="1"/>
  <c r="AE19" i="3" s="1"/>
  <c r="AF19" i="3" s="1"/>
  <c r="AB1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tc={004E5629-BD0E-4948-BE86-4CB5417FF6E9}</author>
    <author>tc={24252281-829E-4763-8266-1F662A2789D5}</author>
  </authors>
  <commentList>
    <comment ref="G17" authorId="0" shapeId="0" xr:uid="{004E5629-BD0E-4948-BE86-4CB5417FF6E9}">
      <text>
        <t>[Comentario encadenado]
Tu versión de Excel te permite leer este comentario encadenado; sin embargo, las ediciones que se apliquen se quitarán si el archivo se abre en una versión más reciente de Excel. Más información: https://go.microsoft.com/fwlink/?linkid=870924
Comentario:
    SE TOMA COMO BASE EL NUMERO DE SEGUIMIENTOS QUE SE REALIZAN EN EL AÑO POR HERRAMIENTAS Riesgos: 3 , PAAC: 3, Plan de Acción: 4, Plan de Mejoramiento: 4, Indicadores: 4</t>
      </text>
    </comment>
    <comment ref="G20" authorId="1" shapeId="0" xr:uid="{24252281-829E-4763-8266-1F662A2789D5}">
      <text>
        <t>[Comentario encadenado]
Tu versión de Excel te permite leer este comentario encadenado; sin embargo, las ediciones que se apliquen se quitarán si el archivo se abre en una versión más reciente de Excel. Más información: https://go.microsoft.com/fwlink/?linkid=870924
Comentario:
    Se toma como base el numero de actividades que conforman el plan de adecuación 2022</t>
      </text>
    </comment>
  </commentList>
</comments>
</file>

<file path=xl/sharedStrings.xml><?xml version="1.0" encoding="utf-8"?>
<sst xmlns="http://schemas.openxmlformats.org/spreadsheetml/2006/main" count="229" uniqueCount="172">
  <si>
    <t>GESTION DEL MEJORAMIENTO</t>
  </si>
  <si>
    <t>CÓDIGO</t>
  </si>
  <si>
    <t>E-PLA-FT-020</t>
  </si>
  <si>
    <t>VERSIÓN</t>
  </si>
  <si>
    <t>09</t>
  </si>
  <si>
    <t>MAPA DE RIESGOS DE GESTIÓN</t>
  </si>
  <si>
    <t>PÁGINA</t>
  </si>
  <si>
    <t>1 DE 1</t>
  </si>
  <si>
    <t>VIGENTE DESDE</t>
  </si>
  <si>
    <t>Proceso</t>
  </si>
  <si>
    <t>SEGUIMIENTO Y MEJORAMIENTO A LA GESTIÓN</t>
  </si>
  <si>
    <t>Objetivo del Proceso</t>
  </si>
  <si>
    <t>Asegurar el mejoramiento continuo de los procesos del IDIPRON a través de la planificación e implementación de actividades para el seguimiento, medicion y analisis de la gestión institucional con el fin de proveer la información necesaria 
para la toma de decisiones y el mejoramiento de las capacidades del instituto</t>
  </si>
  <si>
    <t>Alcance</t>
  </si>
  <si>
    <t>Inicia con la planificacion de la mejora continua para la Implementacion, Coordinacion, asesoria y acompañamiento a los procesos en la implementación de politicas, programas, estrategias, metodologías y planes relacionados con el Modelo integrado de Planeación y Gestion para finalizar con el análisis de los resultados para la implementacion de acciones de mejoramiento.</t>
  </si>
  <si>
    <t>IDENTIFICACIÓN DEL RIESGO</t>
  </si>
  <si>
    <t>VALORACIÓN DEL RIESGO</t>
  </si>
  <si>
    <t>GESTIÓN DEL RIESGO</t>
  </si>
  <si>
    <t xml:space="preserve">MONITOREO </t>
  </si>
  <si>
    <t>SEGUIMIENTO Y EVALUACIÓN</t>
  </si>
  <si>
    <t>Atributos</t>
  </si>
  <si>
    <t>No. De Riesgo</t>
  </si>
  <si>
    <t>Impacto</t>
  </si>
  <si>
    <t>Causa Inmediata</t>
  </si>
  <si>
    <t>Causa Raiz</t>
  </si>
  <si>
    <t>Descripción del Riesgo</t>
  </si>
  <si>
    <t>Clasificación Riesgo</t>
  </si>
  <si>
    <t>Frecuencia con la que se realiza la actividad</t>
  </si>
  <si>
    <t>Probabilidad 
Inherente</t>
  </si>
  <si>
    <t>%</t>
  </si>
  <si>
    <t>Criterios de Impacto</t>
  </si>
  <si>
    <t>Observacion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</si>
  <si>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</si>
  <si>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</si>
  <si>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</si>
  <si>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</si>
  <si>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</si>
  <si>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</si>
  <si>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</si>
  <si>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</si>
  <si>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</si>
  <si>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</si>
  <si>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</si>
  <si>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</si>
  <si>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</si>
  <si>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</si>
  <si>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</si>
  <si>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</si>
  <si>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</si>
  <si>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</si>
  <si>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</si>
  <si>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</si>
  <si>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</si>
  <si>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</si>
  <si>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</si>
  <si>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</si>
  <si>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</si>
  <si>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</si>
  <si>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</si>
  <si>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</si>
  <si>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reporte de información errada para el mejoramiento contínuo y  la toma de decisiones</t>
  </si>
  <si>
    <t xml:space="preserve">Inadecuada Implementación de las herramientas para el seguimiento de la gestión institucional </t>
  </si>
  <si>
    <t xml:space="preserve">Posibilidad de afectación reputacional por reporte de información errada para el mejoramiento contínuo y  la toma de decisiones debido a la Inadecuada Implementación de las herramientas para el seguimiento de la gestión institucional  </t>
  </si>
  <si>
    <t>El riesgo afecta la imagen de la entidad internamente, de conocimiento general nivel interno, de junta directiva y/o de proveedores</t>
  </si>
  <si>
    <t>Los profesionales de la Oficina Asesora de Planeación encargados de la implementación del MIPG,  cada tres meses realizan seguimiento a la implementación de las herramientas de gestión (Plan de Acción, Plan de Mejoramiento, Indicadores de gestión y PAAC; Mapas de Riesgo es cada 4 meses)  verificando que los procesos han implementado las herramientas de acuerdo con lo establecido en los manuales metodológicos que dan lineamientos a cada una de las herramientas</t>
  </si>
  <si>
    <t>Detectivo</t>
  </si>
  <si>
    <t>Manual</t>
  </si>
  <si>
    <t>Caracterización del Proceso</t>
  </si>
  <si>
    <t>cada tres meses o en los tiempos establecidos para cada una</t>
  </si>
  <si>
    <t>Sharepoint con los seguimientos y evidencias</t>
  </si>
  <si>
    <t>ACEPTAR EL RIESGO</t>
  </si>
  <si>
    <t>De acuerdo con la.metodologia para la administración del riesgo, no se formulan acciones de fortalecimiento para la vigencia 2024, por cuanto los controles existentes se consideran suficientes y permiten mitigar el riesgo</t>
  </si>
  <si>
    <t>11 de septiembre de 2024</t>
  </si>
  <si>
    <r>
      <rPr>
        <b/>
        <u/>
        <sz val="10"/>
        <color rgb="FF000000"/>
        <rFont val="Times New Roman"/>
      </rPr>
      <t xml:space="preserve">Control No.1: 
</t>
    </r>
    <r>
      <rPr>
        <sz val="10"/>
        <color rgb="FF000000"/>
        <rFont val="Times New Roman"/>
      </rPr>
      <t xml:space="preserve">Para el periodo correspondiente a mayo - agosto se realizaron los siguientes seguimientos:
*Plan de acción 2024 ( que incluye esl seguimiento al PTEP para el cuatrimestre) y planes de mejoramiento 2024 con corte a 30 de junio
*Indicadores estratégicos y de gestión con corte a 30 de junio
*Riesgos de corrupción y de gestión con corte a 31 de agosto
*Seguimiento al PTEP con corte al 30 de agosto
Para la realización de los seguimientos se enviaron correos electrónicos a todos los procesos con los lineamientos, fechas de compromiso y los enlaces en Sharepoint para registrar y evidenciar la implementación de las herramientas de gestión
Los enlaces para el seguimiento a las herramientas se encuentran al interior de los lineamientos emitidos por el jefe de la OAP
</t>
    </r>
    <r>
      <rPr>
        <b/>
        <u/>
        <sz val="10"/>
        <color rgb="FF000000"/>
        <rFont val="Times New Roman"/>
      </rPr>
      <t xml:space="preserve">Control No. 2: </t>
    </r>
    <r>
      <rPr>
        <sz val="10"/>
        <color rgb="FF000000"/>
        <rFont val="Times New Roman"/>
      </rPr>
      <t xml:space="preserve">Se realizó el Comité Institucional de Gestión y Desempeño el día 28 de junio de 2024. Se anexa acta de comité. En este comité se presenta el resultado del análisis realizado por la Oficina Asesora de Planeación, a las herramientas de gestión: Planes de acción (El cual involucra a PTEP (anterormente PAAC), planes de mejoramiento, indicadores y gestión de riesgos, en cumplimiento al primer reporte trimestral y cuatrimestral (riesgos) del año 2024.
</t>
    </r>
    <r>
      <rPr>
        <b/>
        <u/>
        <sz val="10"/>
        <color rgb="FF000000"/>
        <rFont val="Times New Roman"/>
      </rPr>
      <t xml:space="preserve">Control N° 3: </t>
    </r>
    <r>
      <rPr>
        <sz val="10"/>
        <color rgb="FF000000"/>
        <rFont val="Times New Roman"/>
      </rPr>
      <t>Se aportan solicitudes de ajustes o retroalimentación a los procesos de las herramientas de gestión , con el fin de que el proceso realizara los ajustes solicitados, a través de correos electrónicos y mesas de trabajo
Acción de fortalecimiento:</t>
    </r>
  </si>
  <si>
    <t>No aplica acción de fortalecimiento</t>
  </si>
  <si>
    <t>Para el segundo cuatrimestre de la vigencia no se ha materializado el riesgo.</t>
  </si>
  <si>
    <t>No aplica</t>
  </si>
  <si>
    <t xml:space="preserve">
Control 1: Se evidenció la ejecución de la actividad de control con el cumplimiento al segundo seguimiento trimestral para las heramientas de gestión.
Control 2: Se evidenció la ejecución de la actividad de control con la realización del Comité de Gestión y Desempeño el pasado 28 de junio de 2024 
Control 3 Se evidenció la ejecución de la actividad de control con las mesas de trabajo
El proceso reporta que no se materializó el riesgo
Acción de fortalecimiento: No se presentan acciones de fortalecimiento
Se recomienda continuar aportando evidencias coherentes con la descripción del control que permiten validar el cumplimiento.</t>
  </si>
  <si>
    <t>Tres veces al año, el Jefe de la Oficina Asesora de Planeación lidera la presentación al comité institucional de gestión y desemepeño de los resultados obtenidos en los seguimientos realizados a los procesos.</t>
  </si>
  <si>
    <t>Manual para la Formulacón, Monitoreo y Seguimiento de Indicadores</t>
  </si>
  <si>
    <t>Tres veces al año</t>
  </si>
  <si>
    <t>Acta del comité</t>
  </si>
  <si>
    <t>En caso que se detecte el reporte de  información errada por parte de los procesos, o se detecte la inadecuada implementación de las herramientas para el seguimiento de la gestión,  Los profesionales de la Oficina Asesora de Planeación encargados de la implementación del MIPG realizan mesas de trabajo con los procesos en donde se detectaron las inconsistencias para capacitar a los responsables y recolectar la información nuevamente.</t>
  </si>
  <si>
    <t>Correctivo</t>
  </si>
  <si>
    <t>En caso que se detecte el reporte de  información errada por parte de los procesos</t>
  </si>
  <si>
    <t>Actas de reunión</t>
  </si>
  <si>
    <t xml:space="preserve">Disminución del Indice de Gestión Institucional </t>
  </si>
  <si>
    <t xml:space="preserve">Inadecuada formulación e  Implementación del Plan de Adecuación y Sostenibilidad </t>
  </si>
  <si>
    <t xml:space="preserve">Posibilidad de afectación reputacional por disminución en el Indice de Gestión Institucional debido a una Inadecuada formulación e  Implementación del Plan de Adecuación y Sostenibilidad </t>
  </si>
  <si>
    <t>El riesgo afecta la imagen de la entidad con algunos usuarios de relevancia frente al logro de los objetivos.</t>
  </si>
  <si>
    <t>Cada vez que se reciben los resultados del Indice de Gestión Institucional, los profesionales de la Oficina Asesora de Planeación encargados de la implementación del MIPG realizan el acompañamiento a los procesos en el analisis de los resultados y recomendaciones, verificando que se formulen actividades para aquellas recomendaciones que se pueden implementar durante la vigencia</t>
  </si>
  <si>
    <t>Preventivo</t>
  </si>
  <si>
    <t>Durante los meses de enero y febrero de cada vigencia</t>
  </si>
  <si>
    <t>Sharepoint con los autodiagnósticos diligenciados</t>
  </si>
  <si>
    <t>REDUCIR EL RIESGO</t>
  </si>
  <si>
    <t>Documentar la metodología creada por la OAP para  diligenciar las herramientas que miden  la gestión institucional.</t>
  </si>
  <si>
    <t>Equipo MIPG</t>
  </si>
  <si>
    <r>
      <rPr>
        <b/>
        <u/>
        <sz val="10"/>
        <color rgb="FF000000"/>
        <rFont val="Times New Roman"/>
      </rPr>
      <t xml:space="preserve">Control N° 1:
</t>
    </r>
    <r>
      <rPr>
        <sz val="10"/>
        <color rgb="FF000000"/>
        <rFont val="Times New Roman"/>
      </rPr>
      <t xml:space="preserve">No se ha aplicado el control por cuanto no se han recibido los resultados del Indice de desempeño Institucional en el periodo evaluado, hasta el momento se pueden observar las recomendaciones hechas por DAFP de acuerdo a los resultados obtenidos. 
Esta actividad se deberá hacer como actividad previa a la formulación del plan de acción 2025 ya que este plan de adecuación es un insumo y se mide dentro del plan de acción. 
</t>
    </r>
    <r>
      <rPr>
        <b/>
        <u/>
        <sz val="10"/>
        <color rgb="FF000000"/>
        <rFont val="Times New Roman"/>
      </rPr>
      <t xml:space="preserve">Control N°2:
</t>
    </r>
    <r>
      <rPr>
        <sz val="10"/>
        <color rgb="FF000000"/>
        <rFont val="Times New Roman"/>
      </rPr>
      <t xml:space="preserve">Se carga la evidencia de la metodología para el diligenciamiento de FURAG 2023. Sin embargo se informa que esta actividad de control fue cumplida para el primer cuatrimestre de la vigencia y se adjunto para el primer seguimiento el formulario diligenciado en pdf y certificado de diligenciamiento
</t>
    </r>
    <r>
      <rPr>
        <b/>
        <u/>
        <sz val="10"/>
        <color rgb="FF000000"/>
        <rFont val="Times New Roman"/>
      </rPr>
      <t xml:space="preserve">Control N°3:
</t>
    </r>
    <r>
      <rPr>
        <sz val="10"/>
        <color rgb="FF000000"/>
        <rFont val="Times New Roman"/>
      </rPr>
      <t xml:space="preserve">De acuerdo con la respuesta al Control N°1, esas mesas se programarán para realizar en el ultimo cuatrimestre.
</t>
    </r>
    <r>
      <rPr>
        <b/>
        <u/>
        <sz val="10"/>
        <color rgb="FF000000"/>
        <rFont val="Times New Roman"/>
      </rPr>
      <t xml:space="preserve">Control N°4:
</t>
    </r>
    <r>
      <rPr>
        <sz val="10"/>
        <color rgb="FF000000"/>
        <rFont val="Times New Roman"/>
      </rPr>
      <t xml:space="preserve">El seguimiento al plan de al plan de adecuación y sostenibilidad se realiza desde el seguimiento al plan de acción. Como soporte se adjunta el Segundo seguimiento a plan de acción. De igual manera se informa que no se evidencian incumplimientos por tanto, no se ha requerido la aplicación del control
</t>
    </r>
  </si>
  <si>
    <t>Para el cuatrimestre se realizó la actualización de la documentación de la herramienta Indicadores.
Se anexa el correo de socialización y los documentos aprobados
Los demás documentos de herramientas se encuentran vigentes y para el cuatrimestre no requiere ajustes</t>
  </si>
  <si>
    <r>
      <rPr>
        <sz val="10"/>
        <color rgb="FF000000"/>
        <rFont val="Times New Roman"/>
      </rPr>
      <t xml:space="preserve">13/09/2024
</t>
    </r>
    <r>
      <rPr>
        <u/>
        <sz val="10"/>
        <color rgb="FF000000"/>
        <rFont val="Times New Roman"/>
      </rPr>
      <t xml:space="preserve">Control 1
</t>
    </r>
    <r>
      <rPr>
        <sz val="10"/>
        <color rgb="FF000000"/>
        <rFont val="Times New Roman"/>
      </rPr>
      <t xml:space="preserve">
No se reporta por parte del proceso para este periodo seguimiento ya que aún no se ha recibido los resultados del Indice de Desempeño Institucional. 
</t>
    </r>
    <r>
      <rPr>
        <u/>
        <sz val="10"/>
        <color rgb="FF000000"/>
        <rFont val="Times New Roman"/>
      </rPr>
      <t xml:space="preserve">Control 2
</t>
    </r>
    <r>
      <rPr>
        <sz val="10"/>
        <color rgb="FF000000"/>
        <rFont val="Times New Roman"/>
      </rPr>
      <t xml:space="preserve">
Se verifica que esta actividad efectivamente se cumplio para el primer seguimiento de la vigencia.
</t>
    </r>
    <r>
      <rPr>
        <u/>
        <sz val="10"/>
        <color rgb="FF000000"/>
        <rFont val="Times New Roman"/>
      </rPr>
      <t xml:space="preserve">Control 3
</t>
    </r>
    <r>
      <rPr>
        <sz val="10"/>
        <color rgb="FF000000"/>
        <rFont val="Times New Roman"/>
      </rPr>
      <t xml:space="preserve">
No se presenta seguimiento para este periodo por la no recepción de resultados del Indice de Desempeño Institucional.  Se tiene proyectado por parte del proceso realizar esta actividad en el último cuatrimestre de la vigencia
</t>
    </r>
    <r>
      <rPr>
        <u/>
        <sz val="10"/>
        <color rgb="FF000000"/>
        <rFont val="Times New Roman"/>
      </rPr>
      <t xml:space="preserve">Control 4
</t>
    </r>
    <r>
      <rPr>
        <sz val="10"/>
        <color rgb="FF000000"/>
        <rFont val="Times New Roman"/>
      </rPr>
      <t xml:space="preserve">Se observa el seguimiento al Plan de Adecuación y Sostenibilidad desde el Plan de Acción. No se presento incumplimiento o cumplimiento bajo, por lo  cual no requiere la generación de alertas.
</t>
    </r>
    <r>
      <rPr>
        <u/>
        <sz val="10"/>
        <color rgb="FF000000"/>
        <rFont val="Times New Roman"/>
      </rPr>
      <t xml:space="preserve">
No se materializó el riesgo
Acción de fortalecimiento:
</t>
    </r>
    <r>
      <rPr>
        <sz val="10"/>
        <color rgb="FF000000"/>
        <rFont val="Times New Roman"/>
      </rPr>
      <t>El proceso realizó para este seguimiento actualización de la documentación de la herramienta de Indicadores debidamente formalizada y socializada de acuerdo a la evidencia aportada.</t>
    </r>
  </si>
  <si>
    <t xml:space="preserve">
Control 1: Se reportó que durante este periodo no se dio aplicación a la actividad de control.
Control 2: Se evidenció la ejecución de la actividad de control 
Control 3: Se reportó que durante este periodo no se dio aplicación a la actividad de control.
Control 4: Se reportó que durante este periodo no se dio aplicación a la actividad de control ya que el seguimiento al Plan de Adecuación y Sostenibilidad desde el Plan de Acción. No se presento incumplimiento o cumplimiento bajo, por lo  cual no requiere la generación de alertas.
El proceso reporta que no se materializó el riesgo
Acción de fortalecimiento: Se evidenció la ejecución de la acción propuesta con la actualización de la documentación de la herramienta de Indicadores debidamente formalizada y socializada de acuerdo a la evidencia aportada.
Se recomienda continuar aportando evidencias coherentes con la descripción del control que permiten validar el cumplimiento.</t>
  </si>
  <si>
    <t>Cada año,  cuando se habilite la herramienta para dar respuesta a las preguntas del FURAG,  los profesionales de la Oficina Asesora de Planeación encargados de la implementación del MIPG formulan una metodología que permita verificar las respuestas que se van a dar a cada una de las preguntas que componene el FURAG.</t>
  </si>
  <si>
    <t>Cada vez que se reciben los resultados del Indice de Gestión Institucional</t>
  </si>
  <si>
    <t>En caso de que los resultados del Indice de Gestión Institucional presenten una disminución frente a los obtenidos en la vigencia anterior,   los profesionales de la Oficina Asesora de Planeación encargados de la implementación del MIPG realizan el analisis de los resultados obtenidos, realizan mesas de trabajo con los procesos líderes de las politicas para ajustar el plan de adecuación e incluir actividades que contribuyan al mejoramiento de la calificación obtenida</t>
  </si>
  <si>
    <t>Cada año,  cuando se habilite la herramienta para dar respuesta a las preguntas del FURAG</t>
  </si>
  <si>
    <t>Correo electrónico</t>
  </si>
  <si>
    <t>Cuando producto del seguimiento al  Plan de Adecuación, se evidencia incumplimiento o un cunmplimiento bajo respecto a lo esperado, el jefe de la OAP , envía correo electrónico con las alertas respectivas  para que se  realicen las actividades necesarias encaminadas al cumplimiento de lo planeado o al ajustes de la planeación.</t>
  </si>
  <si>
    <t>En caso de que los resultados del Indice de Gestión Institucional presenten una disminución frente a los obtenidos en la vigencia anterior</t>
  </si>
  <si>
    <t>Actas de reunión - Plan de Adecuación ajustado</t>
  </si>
  <si>
    <t>area de impacto</t>
  </si>
  <si>
    <t>PROBABILIDAD DE OCURRENCIA</t>
  </si>
  <si>
    <t>IMPACTO</t>
  </si>
  <si>
    <t>CONDICIONES RIESGO INHERENTE</t>
  </si>
  <si>
    <t>AFECTACIÓN ECONÓMICA O PRESUPUESTAL</t>
  </si>
  <si>
    <t>Económico</t>
  </si>
  <si>
    <t>MUY BAJA</t>
  </si>
  <si>
    <t>LEVE</t>
  </si>
  <si>
    <t>MUY BAJA - LEVE</t>
  </si>
  <si>
    <t>BAJO</t>
  </si>
  <si>
    <t>Afectación Menor a 700 SMLMV</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</si>
  <si>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</si>
  <si>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</si>
  <si>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</si>
  <si>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</si>
  <si>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</si>
  <si>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</si>
  <si>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</si>
  <si>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</si>
  <si>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</si>
  <si>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</si>
  <si>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</si>
  <si>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</si>
  <si>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</si>
  <si>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</si>
  <si>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</si>
  <si>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</si>
  <si>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</si>
  <si>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</si>
  <si>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</si>
  <si>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</si>
  <si>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</si>
  <si>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</si>
  <si>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</si>
  <si>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</si>
  <si>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</si>
  <si>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</si>
  <si>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</si>
  <si>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</si>
  <si>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El riesgo afecta la imagen de algún área de la organización.</t>
  </si>
  <si>
    <t>BAJA - MAYOR</t>
  </si>
  <si>
    <t>BAJA - CATASTRÓFICO</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</si>
  <si>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</si>
  <si>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</si>
  <si>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</si>
  <si>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</si>
  <si>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</si>
  <si>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</si>
  <si>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</si>
  <si>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</si>
  <si>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</si>
  <si>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</si>
  <si>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</si>
  <si>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</si>
  <si>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</si>
  <si>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</si>
  <si>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</si>
  <si>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</si>
  <si>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</si>
  <si>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</si>
  <si>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</si>
  <si>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</si>
  <si>
    <r>
      <t xml:space="preserve">13/09/2024
</t>
    </r>
    <r>
      <rPr>
        <u/>
        <sz val="10"/>
        <color rgb="FF000000"/>
        <rFont val="Times New Roman"/>
      </rPr>
      <t xml:space="preserve">Control 1
</t>
    </r>
    <r>
      <rPr>
        <sz val="10"/>
        <color rgb="FF000000"/>
        <rFont val="Times New Roman"/>
      </rPr>
      <t xml:space="preserve">
Se observa  por parte del proceso de acuerdo a las evidencias aportadas, el cumplimiento al segundo seguimiento trimestral para las heramientas de gestión: Plan de Acción, Plan de Mejoramiento, Indicadores de gestión y el seguimiento cuatrimestral de las herramientas PTEP (Programa de Transparencia y Ética Pública) y Mapa de riesgos corrupción y gestión respectivamente.
Se aclara por parte del proceso que los enlaces para acceder  a los sharepoint se encuentran al interior de los correos electrónicos de lineamientos al respectivo seguimiento
</t>
    </r>
    <r>
      <rPr>
        <u/>
        <sz val="10"/>
        <color rgb="FF000000"/>
        <rFont val="Times New Roman"/>
      </rPr>
      <t xml:space="preserve">Control 2
</t>
    </r>
    <r>
      <rPr>
        <sz val="10"/>
        <color rgb="FF000000"/>
        <rFont val="Times New Roman"/>
      </rPr>
      <t xml:space="preserve">
Se verifica la aplicación del control con la realización del Comité de Gestión y Desempeño el pasado 28 de junio de 2024 de manera virtual y la respectiva presentación ante el Comité.
</t>
    </r>
    <r>
      <rPr>
        <u/>
        <sz val="10"/>
        <color rgb="FF000000"/>
        <rFont val="Times New Roman"/>
      </rPr>
      <t xml:space="preserve">Control 3
</t>
    </r>
    <r>
      <rPr>
        <sz val="10"/>
        <color rgb="FF000000"/>
        <rFont val="Times New Roman"/>
      </rPr>
      <t xml:space="preserve">
Se evidencia la realización por parte del proceso en la recepción de solicitudes y mesas de trabajo con el ánimo de realizar ajustes en las diferentes herramientas de gestión. 
</t>
    </r>
    <r>
      <rPr>
        <sz val="10"/>
        <color rgb="FFFF0000"/>
        <rFont val="Times New Roman"/>
      </rPr>
      <t xml:space="preserve">
</t>
    </r>
    <r>
      <rPr>
        <u/>
        <sz val="10"/>
        <color rgb="FF000000"/>
        <rFont val="Times New Roman"/>
      </rPr>
      <t xml:space="preserve">
No se materializó el riesgo
Acción de fortalecimiento:
</t>
    </r>
    <r>
      <rPr>
        <sz val="10"/>
        <color rgb="FF000000"/>
        <rFont val="Times New Roman"/>
      </rPr>
      <t xml:space="preserve">No se presentan acciones de fortalecimiento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</si>
</sst>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0" x14ac:knownFonts="1">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b/>
      <sz val="14"/>
      <color theme="1"/>
      <name val="Times New Roman"/>
      <family val="1"/>
    </font>
    <font>
      <sz val="10"/>
      <color rgb="FF000000"/>
      <name val="Times New Roman"/>
    </font>
    <font>
      <u/>
      <sz val="11"/>
      <color theme="10"/>
      <name val="Calibri"/>
      <family val="2"/>
      <scheme val="minor"/>
    </font>
    <font>
      <sz val="10"/>
      <color rgb="FF000000"/>
      <name val="Times New Roman"/>
      <family val="1"/>
    </font>
    <font>
      <u/>
      <sz val="11"/>
      <color theme="1"/>
      <name val="Calibri"/>
      <family val="2"/>
      <scheme val="minor"/>
    </font>
    <font>
      <b/>
      <u/>
      <sz val="10"/>
      <color rgb="FF000000"/>
      <name val="Times New Roman"/>
    </font>
    <font>
      <u/>
      <sz val="10"/>
      <color rgb="FF000000"/>
      <name val="Times New Roman"/>
    </font>
    <font>
      <sz val="10"/>
      <color rgb="FFFF0000"/>
      <name val="Times New Roman"/>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rgb="FF000000"/>
      </bottom>
      <diagonal/>
    </border>
  </borders>
  <cellStyleXfs count="3">
    <xf numFmtId="0" fontId="0" fillId="0" borderId="0"/>
    <xf numFmtId="41" fontId="6" fillId="0" borderId="0" applyFont="0" applyFill="0" applyBorder="0" applyAlignment="0" applyProtection="0"/>
    <xf numFmtId="0" fontId="14" fillId="0" borderId="0" applyNumberFormat="0" applyFill="0" applyBorder="0" applyAlignment="0" applyProtection="0"/>
  </cellStyleXfs>
  <cellXfs count="205">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textRotation="90" wrapText="1"/>
    </xf>
    <xf numFmtId="0" fontId="3" fillId="2" borderId="28"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29" xfId="0" applyFont="1" applyFill="1" applyBorder="1" applyAlignment="1">
      <alignment horizontal="center" vertical="center" textRotation="90" wrapText="1"/>
    </xf>
    <xf numFmtId="0" fontId="2" fillId="2" borderId="28"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28" xfId="0" applyFont="1" applyFill="1" applyBorder="1" applyAlignment="1">
      <alignment horizontal="center" vertical="center"/>
    </xf>
    <xf numFmtId="0" fontId="2" fillId="0" borderId="16" xfId="0" applyFont="1" applyBorder="1" applyAlignment="1">
      <alignment horizontal="center" vertical="center"/>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1" xfId="0" applyFont="1" applyFill="1" applyBorder="1"/>
    <xf numFmtId="0" fontId="2" fillId="2" borderId="7" xfId="0" applyFont="1" applyFill="1" applyBorder="1"/>
    <xf numFmtId="0" fontId="2" fillId="0" borderId="1" xfId="0" applyFont="1" applyBorder="1" applyAlignment="1">
      <alignment horizontal="justify" vertical="center" wrapText="1"/>
    </xf>
    <xf numFmtId="0" fontId="2" fillId="0" borderId="10" xfId="0" applyFont="1" applyBorder="1" applyAlignment="1">
      <alignment horizontal="justify" vertical="center" wrapText="1"/>
    </xf>
    <xf numFmtId="0" fontId="1" fillId="2" borderId="5" xfId="0" applyFont="1" applyFill="1" applyBorder="1" applyAlignment="1">
      <alignment horizontal="center" vertical="center"/>
    </xf>
    <xf numFmtId="0" fontId="2" fillId="0" borderId="33" xfId="0" applyFont="1" applyBorder="1" applyAlignment="1">
      <alignment horizontal="center" vertical="center"/>
    </xf>
    <xf numFmtId="0" fontId="2" fillId="0" borderId="6" xfId="0" applyFont="1" applyBorder="1" applyAlignment="1">
      <alignment horizontal="justify" vertical="center" wrapText="1"/>
    </xf>
    <xf numFmtId="0" fontId="2" fillId="0" borderId="6" xfId="0" applyFont="1" applyBorder="1" applyAlignment="1">
      <alignment horizontal="center" vertical="center" textRotation="90"/>
    </xf>
    <xf numFmtId="0" fontId="2" fillId="0" borderId="6" xfId="0" applyFont="1" applyBorder="1" applyAlignment="1">
      <alignment horizontal="center" vertical="center" textRotation="90" wrapText="1"/>
    </xf>
    <xf numFmtId="0" fontId="2" fillId="0" borderId="19" xfId="0" applyFont="1" applyBorder="1" applyAlignment="1">
      <alignment horizontal="left"/>
    </xf>
    <xf numFmtId="0" fontId="2" fillId="0" borderId="10" xfId="0" applyFont="1" applyBorder="1" applyAlignment="1">
      <alignment horizontal="center" vertical="center" textRotation="90"/>
    </xf>
    <xf numFmtId="0" fontId="2" fillId="0" borderId="10" xfId="0" applyFont="1" applyBorder="1" applyAlignment="1">
      <alignment horizontal="center" vertical="center" textRotation="90" wrapText="1"/>
    </xf>
    <xf numFmtId="0" fontId="2" fillId="2" borderId="29" xfId="0" applyFont="1" applyFill="1" applyBorder="1" applyAlignment="1">
      <alignment horizontal="center" vertical="center" wrapText="1"/>
    </xf>
    <xf numFmtId="0" fontId="11" fillId="0" borderId="0" xfId="0" applyFont="1"/>
    <xf numFmtId="0" fontId="4" fillId="0" borderId="0" xfId="0" applyFont="1"/>
    <xf numFmtId="0" fontId="11" fillId="2" borderId="28"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5" xfId="0" applyFont="1" applyBorder="1" applyAlignment="1">
      <alignment horizontal="justify" vertical="center" wrapText="1"/>
    </xf>
    <xf numFmtId="0" fontId="2" fillId="0" borderId="5" xfId="0" applyFont="1" applyBorder="1" applyAlignment="1">
      <alignment horizontal="center" vertical="center" textRotation="90"/>
    </xf>
    <xf numFmtId="0" fontId="2" fillId="0" borderId="5" xfId="0" applyFont="1" applyBorder="1" applyAlignment="1">
      <alignment horizontal="center" vertical="center" textRotation="90" wrapText="1"/>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xf>
    <xf numFmtId="9" fontId="9" fillId="4" borderId="10"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9" fontId="9" fillId="4" borderId="6"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textRotation="90"/>
    </xf>
    <xf numFmtId="0" fontId="3" fillId="4" borderId="6" xfId="0" applyFont="1" applyFill="1" applyBorder="1" applyAlignment="1">
      <alignment horizontal="center" vertical="center" textRotation="90"/>
    </xf>
    <xf numFmtId="9" fontId="2" fillId="4" borderId="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 xfId="0" applyFont="1" applyFill="1" applyBorder="1" applyAlignment="1">
      <alignment vertical="center" textRotation="90"/>
    </xf>
    <xf numFmtId="0" fontId="2" fillId="4" borderId="6" xfId="0" applyFont="1" applyFill="1" applyBorder="1" applyAlignment="1">
      <alignment vertical="center" textRotation="90"/>
    </xf>
    <xf numFmtId="0" fontId="4" fillId="0" borderId="0" xfId="0" applyFont="1" applyAlignment="1">
      <alignment horizontal="left" vertical="center"/>
    </xf>
    <xf numFmtId="0" fontId="11" fillId="0" borderId="0" xfId="0" applyFont="1" applyAlignment="1">
      <alignment horizontal="left" vertical="center"/>
    </xf>
    <xf numFmtId="0" fontId="14" fillId="0" borderId="0" xfId="2"/>
    <xf numFmtId="0" fontId="2" fillId="3" borderId="10" xfId="0" applyFont="1" applyFill="1" applyBorder="1" applyAlignment="1">
      <alignment horizontal="center" vertical="center" textRotation="90" wrapText="1"/>
    </xf>
    <xf numFmtId="0" fontId="2" fillId="0" borderId="7" xfId="0" applyFont="1" applyBorder="1" applyAlignment="1">
      <alignment horizontal="left"/>
    </xf>
    <xf numFmtId="0" fontId="0" fillId="0" borderId="7" xfId="0" applyBorder="1"/>
    <xf numFmtId="0" fontId="11" fillId="0" borderId="7" xfId="0" applyFont="1" applyBorder="1" applyAlignment="1">
      <alignment horizontal="left" vertical="center"/>
    </xf>
    <xf numFmtId="0" fontId="2" fillId="2" borderId="15" xfId="0" applyFont="1" applyFill="1" applyBorder="1" applyAlignment="1">
      <alignment horizontal="center" vertical="center" textRotation="90" wrapText="1"/>
    </xf>
    <xf numFmtId="0" fontId="16" fillId="0" borderId="0" xfId="0" applyFont="1"/>
    <xf numFmtId="0" fontId="11" fillId="0" borderId="33" xfId="0" applyFont="1" applyBorder="1" applyAlignment="1" applyProtection="1">
      <alignment horizontal="left" vertical="center"/>
      <protection locked="0"/>
    </xf>
    <xf numFmtId="0" fontId="13"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14" fontId="11" fillId="0" borderId="28" xfId="0" applyNumberFormat="1"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13" fillId="0" borderId="37" xfId="0" applyFont="1" applyBorder="1" applyAlignment="1" applyProtection="1">
      <alignment horizontal="left" vertical="center" wrapText="1"/>
      <protection locked="0"/>
    </xf>
    <xf numFmtId="0" fontId="15" fillId="0" borderId="37" xfId="0" applyFont="1" applyBorder="1" applyAlignment="1" applyProtection="1">
      <alignment horizontal="left" vertical="center" wrapText="1"/>
      <protection locked="0"/>
    </xf>
    <xf numFmtId="0" fontId="15" fillId="0" borderId="38" xfId="0" applyFont="1" applyBorder="1" applyAlignment="1" applyProtection="1">
      <alignment horizontal="left" vertical="center" wrapText="1"/>
      <protection locked="0"/>
    </xf>
    <xf numFmtId="0" fontId="13" fillId="0" borderId="35"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9" xfId="0" applyFont="1" applyBorder="1" applyAlignment="1">
      <alignment horizontal="center" vertical="center" wrapText="1"/>
    </xf>
    <xf numFmtId="0" fontId="11" fillId="0" borderId="28" xfId="0" applyFont="1" applyBorder="1" applyAlignment="1" applyProtection="1">
      <alignment horizontal="left" vertical="center"/>
      <protection locked="0"/>
    </xf>
    <xf numFmtId="0" fontId="11" fillId="0" borderId="28"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14" fontId="11" fillId="0" borderId="28" xfId="0" applyNumberFormat="1" applyFont="1" applyBorder="1" applyAlignment="1" applyProtection="1">
      <alignment vertical="center" wrapText="1"/>
      <protection locked="0"/>
    </xf>
    <xf numFmtId="14" fontId="11" fillId="0" borderId="32" xfId="0" applyNumberFormat="1" applyFont="1" applyBorder="1" applyAlignment="1" applyProtection="1">
      <alignment vertical="center" wrapText="1"/>
      <protection locked="0"/>
    </xf>
    <xf numFmtId="0" fontId="11" fillId="0" borderId="32" xfId="0" applyFont="1" applyBorder="1" applyAlignment="1" applyProtection="1">
      <alignment vertical="center" wrapText="1"/>
      <protection locked="0"/>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1" fillId="2" borderId="1" xfId="0" applyFont="1" applyFill="1" applyBorder="1" applyAlignment="1">
      <alignment horizontal="center"/>
    </xf>
    <xf numFmtId="9" fontId="3" fillId="4" borderId="10" xfId="0" applyNumberFormat="1" applyFont="1" applyFill="1" applyBorder="1" applyAlignment="1">
      <alignment horizontal="center" vertical="center"/>
    </xf>
    <xf numFmtId="9" fontId="3" fillId="4" borderId="30" xfId="0" applyNumberFormat="1" applyFont="1" applyFill="1" applyBorder="1" applyAlignment="1">
      <alignment horizontal="center" vertical="center"/>
    </xf>
    <xf numFmtId="9" fontId="3" fillId="4" borderId="5"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5" xfId="0" applyFont="1" applyBorder="1" applyAlignment="1">
      <alignment horizontal="center" vertical="center"/>
    </xf>
    <xf numFmtId="0" fontId="3" fillId="4" borderId="10"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5" xfId="0" applyFont="1" applyFill="1" applyBorder="1" applyAlignment="1">
      <alignment horizontal="center" vertical="center"/>
    </xf>
    <xf numFmtId="0" fontId="10" fillId="4" borderId="9" xfId="0" applyFont="1" applyFill="1" applyBorder="1" applyAlignment="1">
      <alignment horizontal="center" vertical="center" textRotation="90"/>
    </xf>
    <xf numFmtId="0" fontId="10" fillId="4" borderId="30" xfId="0" applyFont="1" applyFill="1" applyBorder="1" applyAlignment="1">
      <alignment horizontal="center" vertical="center" textRotation="90"/>
    </xf>
    <xf numFmtId="9" fontId="3" fillId="0" borderId="9" xfId="0" applyNumberFormat="1" applyFont="1" applyBorder="1" applyAlignment="1">
      <alignment horizontal="center" vertical="center" wrapText="1"/>
    </xf>
    <xf numFmtId="9" fontId="3" fillId="0" borderId="30" xfId="0" applyNumberFormat="1" applyFont="1" applyBorder="1" applyAlignment="1">
      <alignment horizontal="center" vertical="center" wrapText="1"/>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3" fillId="0" borderId="28" xfId="0" applyFont="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0" xfId="0" applyFont="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3" xfId="0" applyFont="1" applyBorder="1" applyAlignment="1">
      <alignment horizontal="center" vertical="center" wrapTex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2"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6" xfId="0" applyFont="1" applyBorder="1" applyAlignment="1">
      <alignment horizontal="center" vertical="center" wrapText="1"/>
    </xf>
    <xf numFmtId="14" fontId="2" fillId="0" borderId="11" xfId="0" applyNumberFormat="1" applyFont="1" applyBorder="1" applyAlignment="1">
      <alignment horizontal="center" vertical="center" wrapText="1"/>
    </xf>
    <xf numFmtId="14" fontId="2" fillId="0" borderId="34" xfId="0" applyNumberFormat="1" applyFont="1" applyBorder="1" applyAlignment="1">
      <alignment horizontal="center" vertical="center" wrapText="1"/>
    </xf>
    <xf numFmtId="14" fontId="2" fillId="0" borderId="12" xfId="0" applyNumberFormat="1" applyFont="1" applyBorder="1" applyAlignment="1">
      <alignment horizontal="center" vertical="center" wrapText="1"/>
    </xf>
    <xf numFmtId="41" fontId="3" fillId="0" borderId="9" xfId="1" applyFont="1" applyBorder="1" applyAlignment="1">
      <alignment horizontal="center" vertical="center" wrapText="1"/>
    </xf>
    <xf numFmtId="41" fontId="3" fillId="0" borderId="30" xfId="1" applyFont="1" applyBorder="1" applyAlignment="1">
      <alignment horizontal="center" vertical="center" wrapText="1"/>
    </xf>
    <xf numFmtId="9" fontId="3" fillId="4" borderId="9" xfId="0" applyNumberFormat="1" applyFont="1" applyFill="1" applyBorder="1" applyAlignment="1">
      <alignment horizontal="center" vertical="center"/>
    </xf>
    <xf numFmtId="0" fontId="12" fillId="0" borderId="12" xfId="0" applyFont="1" applyBorder="1" applyAlignment="1">
      <alignment horizontal="center" vertical="center" textRotation="90"/>
    </xf>
    <xf numFmtId="0" fontId="12" fillId="0" borderId="14" xfId="0" applyFont="1" applyBorder="1" applyAlignment="1">
      <alignment horizontal="center" vertical="center" textRotation="90"/>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9" fontId="3" fillId="4" borderId="1" xfId="0" applyNumberFormat="1" applyFont="1" applyFill="1" applyBorder="1" applyAlignment="1">
      <alignment horizontal="center" vertical="center"/>
    </xf>
    <xf numFmtId="9" fontId="3" fillId="0" borderId="5"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41" fontId="3" fillId="0" borderId="5" xfId="1" applyFont="1" applyBorder="1" applyAlignment="1">
      <alignment horizontal="center" vertical="center" wrapText="1"/>
    </xf>
    <xf numFmtId="41" fontId="3" fillId="0" borderId="6" xfId="1" applyFont="1" applyBorder="1" applyAlignment="1">
      <alignment horizontal="center" vertical="center" wrapText="1"/>
    </xf>
    <xf numFmtId="9" fontId="3" fillId="4" borderId="2" xfId="0" applyNumberFormat="1" applyFont="1" applyFill="1" applyBorder="1" applyAlignment="1">
      <alignment horizontal="center" vertical="center"/>
    </xf>
    <xf numFmtId="9" fontId="3" fillId="4" borderId="36" xfId="0" applyNumberFormat="1" applyFont="1" applyFill="1" applyBorder="1" applyAlignment="1">
      <alignment horizontal="center" vertical="center"/>
    </xf>
    <xf numFmtId="9" fontId="3" fillId="4" borderId="25" xfId="0" applyNumberFormat="1" applyFont="1" applyFill="1" applyBorder="1" applyAlignment="1">
      <alignment horizontal="center" vertical="center"/>
    </xf>
    <xf numFmtId="9" fontId="3" fillId="4" borderId="21" xfId="0" applyNumberFormat="1" applyFont="1" applyFill="1" applyBorder="1" applyAlignment="1">
      <alignment horizontal="center" vertical="center"/>
    </xf>
    <xf numFmtId="0" fontId="10" fillId="4" borderId="28" xfId="0" applyFont="1" applyFill="1" applyBorder="1" applyAlignment="1">
      <alignment horizontal="center" vertical="center" textRotation="90"/>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49" fontId="4" fillId="0" borderId="18"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0" fontId="13"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4" fontId="1" fillId="0" borderId="18" xfId="0" applyNumberFormat="1" applyFont="1" applyBorder="1" applyAlignment="1">
      <alignment horizontal="center" vertical="center"/>
    </xf>
  </cellXfs>
  <cellStyles count="3">
    <cellStyle name="Hyperlink" xfId="2" xr:uid="{00000000-000B-0000-0000-000008000000}"/>
    <cellStyle name="Millares [0]" xfId="1" builtinId="6"/>
    <cellStyle name="Normal" xfId="0" builtinId="0"/>
  </cellStyles>
  <dxfs count="29">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103150</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87275</xdr:rowOff>
    </xdr:to>
    <xdr:pic>
      <xdr:nvPicPr>
        <xdr:cNvPr id="3" name="Imagen 2">
          <a:extLst>
            <a:ext uri="{FF2B5EF4-FFF2-40B4-BE49-F238E27FC236}">
              <a16:creationId xmlns:a16="http://schemas.microsoft.com/office/drawing/2014/main" id="{5F414A80-CA71-41E2-A151-1DC30B2394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Willington Granados Herrera" id="{39151E36-DD0E-41E7-87A1-8ABBD55C02CA}" userId="S::willington.granados@idipron.gov.co::31b240b4-d49a-4bf7-b038-72480c7a6c42"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7" dT="2022-04-29T16:39:06.54" personId="{39151E36-DD0E-41E7-87A1-8ABBD55C02CA}" id="{004E5629-BD0E-4948-BE86-4CB5417FF6E9}">
    <text>SE TOMA COMO BASE EL NUMERO DE SEGUIMIENTOS QUE SE REALIZAN EN EL AÑO POR HERRAMIENTAS Riesgos: 3 , PAAC: 3, Plan de Acción: 4, Plan de Mejoramiento: 4, Indicadores: 4</text>
  </threadedComment>
  <threadedComment ref="G20" dT="2022-05-11T12:23:34.03" personId="{39151E36-DD0E-41E7-87A1-8ABBD55C02CA}" id="{24252281-829E-4763-8266-1F662A2789D5}">
    <text>Se toma como base el numero de actividades que conforman el plan de adecuación 2022</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D74B-D3D9-46FB-9DAF-7C0A11A88DD8}">
  <sheetPr codeName="Hoja1"/>
  <dimension ref="A1:AV33"/>
  <sheetViews>
    <sheetView showGridLines="0" tabSelected="1" topLeftCell="AH17" zoomScale="60" zoomScaleNormal="60" zoomScaleSheetLayoutView="90" workbookViewId="0">
      <selection activeCell="AO17" sqref="AO17:AO19"/>
    </sheetView>
  </sheetViews>
  <sheetFormatPr baseColWidth="10" defaultColWidth="11.42578125" defaultRowHeight="15.75" x14ac:dyDescent="0.2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customWidth="1"/>
    <col min="20" max="22" width="5.140625" style="1" customWidth="1"/>
    <col min="23" max="24" width="11.42578125" style="1" customWidth="1"/>
    <col min="25" max="28" width="7.2851562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6" width="45" customWidth="1"/>
  </cols>
  <sheetData>
    <row r="1" spans="1:46" ht="15.75" customHeight="1" x14ac:dyDescent="0.25">
      <c r="A1" s="135"/>
      <c r="B1" s="136"/>
      <c r="C1" s="141" t="s">
        <v>0</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3"/>
      <c r="AQ1" s="135" t="s">
        <v>1</v>
      </c>
      <c r="AR1" s="136"/>
      <c r="AS1" s="194" t="s">
        <v>2</v>
      </c>
      <c r="AT1" s="195"/>
    </row>
    <row r="2" spans="1:46" ht="15.75" customHeight="1" thickBot="1" x14ac:dyDescent="0.3">
      <c r="A2" s="137"/>
      <c r="B2" s="138"/>
      <c r="C2" s="144"/>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6"/>
      <c r="AQ2" s="139"/>
      <c r="AR2" s="140"/>
      <c r="AS2" s="196"/>
      <c r="AT2" s="197"/>
    </row>
    <row r="3" spans="1:46" ht="15.75" customHeight="1" x14ac:dyDescent="0.25">
      <c r="A3" s="137"/>
      <c r="B3" s="138"/>
      <c r="C3" s="144"/>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6"/>
      <c r="AQ3" s="135" t="s">
        <v>3</v>
      </c>
      <c r="AR3" s="136"/>
      <c r="AS3" s="198" t="s">
        <v>4</v>
      </c>
      <c r="AT3" s="199"/>
    </row>
    <row r="4" spans="1:46" ht="16.5" customHeight="1" thickBot="1" x14ac:dyDescent="0.3">
      <c r="A4" s="137"/>
      <c r="B4" s="138"/>
      <c r="C4" s="147"/>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9"/>
      <c r="AQ4" s="139"/>
      <c r="AR4" s="140"/>
      <c r="AS4" s="200"/>
      <c r="AT4" s="201"/>
    </row>
    <row r="5" spans="1:46" ht="20.45" customHeight="1" x14ac:dyDescent="0.25">
      <c r="A5" s="137"/>
      <c r="B5" s="138"/>
      <c r="C5" s="144" t="s">
        <v>5</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6"/>
      <c r="AQ5" s="135" t="s">
        <v>6</v>
      </c>
      <c r="AR5" s="136"/>
      <c r="AS5" s="135" t="s">
        <v>7</v>
      </c>
      <c r="AT5" s="136"/>
    </row>
    <row r="6" spans="1:46" ht="15" customHeight="1" thickBot="1" x14ac:dyDescent="0.3">
      <c r="A6" s="137"/>
      <c r="B6" s="138"/>
      <c r="C6" s="144"/>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6"/>
      <c r="AQ6" s="139"/>
      <c r="AR6" s="140"/>
      <c r="AS6" s="139"/>
      <c r="AT6" s="140"/>
    </row>
    <row r="7" spans="1:46" ht="15.75" customHeight="1" x14ac:dyDescent="0.25">
      <c r="A7" s="137"/>
      <c r="B7" s="138"/>
      <c r="C7" s="144"/>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6"/>
      <c r="AQ7" s="135" t="s">
        <v>8</v>
      </c>
      <c r="AR7" s="136"/>
      <c r="AS7" s="204">
        <v>44651</v>
      </c>
      <c r="AT7" s="195"/>
    </row>
    <row r="8" spans="1:46" ht="16.5" customHeight="1" thickBot="1" x14ac:dyDescent="0.3">
      <c r="A8" s="139"/>
      <c r="B8" s="140"/>
      <c r="C8" s="147"/>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9"/>
      <c r="AQ8" s="139"/>
      <c r="AR8" s="140"/>
      <c r="AS8" s="196"/>
      <c r="AT8" s="197"/>
    </row>
    <row r="10" spans="1:46" ht="54" customHeight="1" x14ac:dyDescent="0.25">
      <c r="A10" s="170" t="s">
        <v>9</v>
      </c>
      <c r="B10" s="170"/>
      <c r="C10" s="170"/>
      <c r="D10" s="171" t="s">
        <v>10</v>
      </c>
      <c r="E10" s="172"/>
      <c r="F10" s="172"/>
      <c r="G10" s="172"/>
      <c r="H10" s="172"/>
      <c r="I10" s="172"/>
      <c r="J10" s="172"/>
      <c r="K10" s="172"/>
      <c r="L10" s="172"/>
      <c r="M10" s="173"/>
      <c r="N10" s="26"/>
      <c r="AG10" s="1"/>
      <c r="AH10" s="1"/>
      <c r="AI10" s="1"/>
    </row>
    <row r="11" spans="1:46" s="3" customFormat="1" ht="75" customHeight="1" x14ac:dyDescent="0.25">
      <c r="A11" s="170" t="s">
        <v>11</v>
      </c>
      <c r="B11" s="170"/>
      <c r="C11" s="170"/>
      <c r="D11" s="174" t="s">
        <v>12</v>
      </c>
      <c r="E11" s="175"/>
      <c r="F11" s="175"/>
      <c r="G11" s="175"/>
      <c r="H11" s="175"/>
      <c r="I11" s="175"/>
      <c r="J11" s="175"/>
      <c r="K11" s="175"/>
      <c r="L11" s="175"/>
      <c r="M11" s="176"/>
      <c r="N11" s="27"/>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75" customHeight="1" x14ac:dyDescent="0.25">
      <c r="A12" s="170" t="s">
        <v>13</v>
      </c>
      <c r="B12" s="170"/>
      <c r="C12" s="170"/>
      <c r="D12" s="174" t="s">
        <v>14</v>
      </c>
      <c r="E12" s="175"/>
      <c r="F12" s="175"/>
      <c r="G12" s="175"/>
      <c r="H12" s="175"/>
      <c r="I12" s="175"/>
      <c r="J12" s="175"/>
      <c r="K12" s="175"/>
      <c r="L12" s="175"/>
      <c r="M12" s="176"/>
      <c r="N12" s="27"/>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x14ac:dyDescent="0.25">
      <c r="A14" s="98" t="s">
        <v>15</v>
      </c>
      <c r="B14" s="99"/>
      <c r="C14" s="99"/>
      <c r="D14" s="99"/>
      <c r="E14" s="99"/>
      <c r="F14" s="99"/>
      <c r="G14" s="99"/>
      <c r="H14" s="99"/>
      <c r="I14" s="99"/>
      <c r="J14" s="99"/>
      <c r="K14" s="99"/>
      <c r="L14" s="99"/>
      <c r="M14" s="99"/>
      <c r="N14" s="100"/>
      <c r="O14" s="101"/>
      <c r="P14" s="2"/>
      <c r="Q14" s="106" t="s">
        <v>16</v>
      </c>
      <c r="R14" s="107"/>
      <c r="S14" s="107"/>
      <c r="T14" s="108"/>
      <c r="U14" s="108"/>
      <c r="V14" s="108"/>
      <c r="W14" s="108"/>
      <c r="X14" s="108"/>
      <c r="Y14" s="108"/>
      <c r="Z14" s="107"/>
      <c r="AA14" s="107"/>
      <c r="AB14" s="107"/>
      <c r="AC14" s="107"/>
      <c r="AD14" s="107"/>
      <c r="AE14" s="107"/>
      <c r="AF14" s="107"/>
      <c r="AG14" s="109"/>
      <c r="AH14" s="2"/>
      <c r="AI14" s="150" t="s">
        <v>17</v>
      </c>
      <c r="AJ14" s="151"/>
      <c r="AK14" s="152"/>
      <c r="AM14" s="150" t="s">
        <v>18</v>
      </c>
      <c r="AN14" s="151"/>
      <c r="AO14" s="151"/>
      <c r="AP14" s="151"/>
      <c r="AQ14" s="151"/>
      <c r="AR14" s="41"/>
      <c r="AS14" s="150" t="s">
        <v>19</v>
      </c>
      <c r="AT14" s="152"/>
    </row>
    <row r="15" spans="1:46" x14ac:dyDescent="0.25">
      <c r="A15" s="102"/>
      <c r="B15" s="103"/>
      <c r="C15" s="103"/>
      <c r="D15" s="103"/>
      <c r="E15" s="103"/>
      <c r="F15" s="103"/>
      <c r="G15" s="103"/>
      <c r="H15" s="103"/>
      <c r="I15" s="103"/>
      <c r="J15" s="103"/>
      <c r="K15" s="103"/>
      <c r="L15" s="103"/>
      <c r="M15" s="103"/>
      <c r="N15" s="104"/>
      <c r="O15" s="105"/>
      <c r="P15" s="2"/>
      <c r="Q15" s="28"/>
      <c r="R15" s="29"/>
      <c r="S15" s="29"/>
      <c r="T15" s="112" t="s">
        <v>20</v>
      </c>
      <c r="U15" s="112"/>
      <c r="V15" s="112"/>
      <c r="W15" s="112"/>
      <c r="X15" s="112"/>
      <c r="Y15" s="112"/>
      <c r="Z15" s="110"/>
      <c r="AA15" s="110"/>
      <c r="AB15" s="110"/>
      <c r="AC15" s="110"/>
      <c r="AD15" s="110"/>
      <c r="AE15" s="110"/>
      <c r="AF15" s="110"/>
      <c r="AG15" s="111"/>
      <c r="AH15" s="2"/>
      <c r="AI15" s="153"/>
      <c r="AJ15" s="154"/>
      <c r="AK15" s="155"/>
      <c r="AM15" s="153"/>
      <c r="AN15" s="154"/>
      <c r="AO15" s="154"/>
      <c r="AP15" s="154"/>
      <c r="AQ15" s="154"/>
      <c r="AR15" s="41"/>
      <c r="AS15" s="153"/>
      <c r="AT15" s="155"/>
    </row>
    <row r="16" spans="1:46" s="5" customFormat="1" ht="106.5" customHeight="1" x14ac:dyDescent="0.25">
      <c r="A16" s="10" t="s">
        <v>21</v>
      </c>
      <c r="B16" s="11" t="s">
        <v>22</v>
      </c>
      <c r="C16" s="12" t="s">
        <v>23</v>
      </c>
      <c r="D16" s="12" t="s">
        <v>24</v>
      </c>
      <c r="E16" s="13" t="s">
        <v>25</v>
      </c>
      <c r="F16" s="21" t="s">
        <v>26</v>
      </c>
      <c r="G16" s="45" t="s">
        <v>27</v>
      </c>
      <c r="H16" s="13" t="s">
        <v>28</v>
      </c>
      <c r="I16" s="12" t="s">
        <v>29</v>
      </c>
      <c r="J16" s="12" t="s">
        <v>30</v>
      </c>
      <c r="K16" s="13" t="s">
        <v>31</v>
      </c>
      <c r="L16" s="13" t="s">
        <v>32</v>
      </c>
      <c r="M16" s="12" t="s">
        <v>29</v>
      </c>
      <c r="N16" s="12" t="s">
        <v>33</v>
      </c>
      <c r="O16" s="14" t="s">
        <v>34</v>
      </c>
      <c r="P16" s="2"/>
      <c r="Q16" s="15" t="s">
        <v>35</v>
      </c>
      <c r="R16" s="16" t="s">
        <v>36</v>
      </c>
      <c r="S16" s="32" t="s">
        <v>37</v>
      </c>
      <c r="T16" s="17" t="s">
        <v>38</v>
      </c>
      <c r="U16" s="17" t="s">
        <v>39</v>
      </c>
      <c r="V16" s="17" t="s">
        <v>40</v>
      </c>
      <c r="W16" s="17" t="s">
        <v>41</v>
      </c>
      <c r="X16" s="17" t="s">
        <v>42</v>
      </c>
      <c r="Y16" s="17" t="s">
        <v>43</v>
      </c>
      <c r="Z16" s="18" t="s">
        <v>44</v>
      </c>
      <c r="AA16" s="18" t="s">
        <v>45</v>
      </c>
      <c r="AB16" s="18" t="s">
        <v>29</v>
      </c>
      <c r="AC16" s="18" t="s">
        <v>46</v>
      </c>
      <c r="AD16" s="18" t="s">
        <v>29</v>
      </c>
      <c r="AE16" s="18" t="s">
        <v>33</v>
      </c>
      <c r="AF16" s="18" t="s">
        <v>47</v>
      </c>
      <c r="AG16" s="77" t="s">
        <v>48</v>
      </c>
      <c r="AH16" s="2"/>
      <c r="AI16" s="19" t="s">
        <v>49</v>
      </c>
      <c r="AJ16" s="16" t="s">
        <v>50</v>
      </c>
      <c r="AK16" s="40" t="s">
        <v>51</v>
      </c>
      <c r="AM16" s="43" t="s">
        <v>52</v>
      </c>
      <c r="AN16" s="43" t="s">
        <v>53</v>
      </c>
      <c r="AO16" s="43" t="s">
        <v>54</v>
      </c>
      <c r="AP16" s="43" t="s">
        <v>55</v>
      </c>
      <c r="AQ16" s="43" t="s">
        <v>56</v>
      </c>
      <c r="AR16" s="42"/>
      <c r="AS16" s="43" t="s">
        <v>57</v>
      </c>
      <c r="AT16" s="44" t="s">
        <v>58</v>
      </c>
    </row>
    <row r="17" spans="1:48" ht="242.25" customHeight="1" x14ac:dyDescent="0.25">
      <c r="A17" s="132">
        <v>1</v>
      </c>
      <c r="B17" s="122" t="s">
        <v>59</v>
      </c>
      <c r="C17" s="119" t="s">
        <v>60</v>
      </c>
      <c r="D17" s="119" t="s">
        <v>61</v>
      </c>
      <c r="E17" s="119" t="s">
        <v>62</v>
      </c>
      <c r="F17" s="116"/>
      <c r="G17" s="122">
        <v>18</v>
      </c>
      <c r="H17" s="125" t="str">
        <f>IF(G17&lt;=0,"",IF(G17&lt;=2,"Muy Baja",IF(G17&lt;=24,"Baja",IF(G17&lt;=500,"Media",IF(G17&lt;=5000,"Alta","Muy Alta")))))</f>
        <v>Baja</v>
      </c>
      <c r="I17" s="113">
        <f>IF(H17="","",IF(H17="Muy Baja",0.2,IF(H17="Baja",0.4,IF(H17="Media",0.6,IF(H17="Alta",0.8,IF(H17="Muy Alta",1,))))))</f>
        <v>0.4</v>
      </c>
      <c r="J17" s="130" t="s">
        <v>63</v>
      </c>
      <c r="K17" s="165" t="str">
        <f>+J17</f>
        <v>El riesgo afecta la imagen de la entidad internamente, de conocimiento general nivel interno, de junta directiva y/o de proveedores</v>
      </c>
      <c r="L17" s="125" t="str">
        <f>+VLOOKUP(K17,Datos!$O$4:$P$15,2,FALSE)</f>
        <v>Menor</v>
      </c>
      <c r="M17" s="113">
        <f>IF(L17="","",IF(L17="Leve",0.2,IF(L17="Menor",0.4,IF(L17="Moderado",0.6,IF(L17="Mayor",0.8,IF(L17="Catastrófico",1,))))))</f>
        <v>0.4</v>
      </c>
      <c r="N17" s="167" t="str">
        <f>+CONCATENATE(H17, " - ", L17)</f>
        <v>Baja - Menor</v>
      </c>
      <c r="O17" s="128" t="str">
        <f>+VLOOKUP(N17,Datos!J4:K28,2,)</f>
        <v>MODERADO</v>
      </c>
      <c r="P17" s="37"/>
      <c r="Q17" s="20">
        <v>1</v>
      </c>
      <c r="R17" s="31" t="s">
        <v>64</v>
      </c>
      <c r="S17" s="49" t="str">
        <f>IF(OR(T17="Preventivo",T17="Detectivo"),"Probabilidad",IF(T17="Correctivo","Impacto",""))</f>
        <v>Probabilidad</v>
      </c>
      <c r="T17" s="38" t="s">
        <v>65</v>
      </c>
      <c r="U17" s="38" t="s">
        <v>66</v>
      </c>
      <c r="V17" s="52" t="str">
        <f t="shared" ref="V17:V19" si="0">IF(AND(T17="Preventivo",U17="Automático"),"50%",IF(AND(T17="Preventivo",U17="Manual"),"40%",IF(AND(T17="Detectivo",U17="Automático"),"40%",IF(AND(T17="Detectivo",U17="Manual"),"30%",IF(AND(T17="Correctivo",U17="Automático"),"35%",IF(AND(T17="Correctivo",U17="Manual"),"25%",""))))))</f>
        <v>30%</v>
      </c>
      <c r="W17" s="73" t="s">
        <v>67</v>
      </c>
      <c r="X17" s="39" t="s">
        <v>68</v>
      </c>
      <c r="Y17" s="39" t="s">
        <v>69</v>
      </c>
      <c r="Z17" s="55">
        <f>IFERROR(IF(S17="Probabilidad",(I17-(+I17*V17)),IF(S17="Impacto",I17,"")),"")</f>
        <v>0.28000000000000003</v>
      </c>
      <c r="AA17" s="56" t="str">
        <f t="shared" ref="AA17:AA22" si="1">IFERROR(IF(Z17="","",IF(Z17&lt;=0.2,"Muy Baja",IF(Z17&lt;=0.4,"Baja",IF(Z17&lt;=0.6,"Media",IF(Z17&lt;=0.8,"Alta","Muy Alta"))))),"")</f>
        <v>Baja</v>
      </c>
      <c r="AB17" s="55">
        <f t="shared" ref="AB17:AB22" si="2">+Z17</f>
        <v>0.28000000000000003</v>
      </c>
      <c r="AC17" s="57" t="str">
        <f t="shared" ref="AC17:AC22" si="3">IFERROR(IF(AD17="","",IF(AD17&lt;=0.2,"Leve",IF(AD17&lt;=0.4,"Menor",IF(AD17&lt;=0.6,"Moderado",IF(AD17&lt;=0.8,"Mayor","Catastrófico"))))),"")</f>
        <v>Menor</v>
      </c>
      <c r="AD17" s="55">
        <f>IFERROR(IF(S17="Impacto",(M17-(+M17*V17)),IF(S17="Probabilidad",M17,"")),"")</f>
        <v>0.4</v>
      </c>
      <c r="AE17" s="58" t="str">
        <f>+CONCATENATE(AA17, " - ", AC17)</f>
        <v>Baja - Menor</v>
      </c>
      <c r="AF17" s="67" t="str">
        <f>+VLOOKUP(AE17,Datos!$J$4:$K$28,2,)</f>
        <v>MODERADO</v>
      </c>
      <c r="AG17" s="168" t="s">
        <v>70</v>
      </c>
      <c r="AH17" s="37"/>
      <c r="AI17" s="156" t="s">
        <v>71</v>
      </c>
      <c r="AJ17" s="159"/>
      <c r="AK17" s="162"/>
      <c r="AM17" s="95" t="s">
        <v>72</v>
      </c>
      <c r="AN17" s="88" t="s">
        <v>73</v>
      </c>
      <c r="AO17" s="92" t="s">
        <v>74</v>
      </c>
      <c r="AP17" s="88" t="s">
        <v>75</v>
      </c>
      <c r="AQ17" s="91" t="s">
        <v>76</v>
      </c>
      <c r="AR17" s="70"/>
      <c r="AS17" s="202" t="s">
        <v>171</v>
      </c>
      <c r="AT17" s="80" t="s">
        <v>77</v>
      </c>
    </row>
    <row r="18" spans="1:48" ht="242.25" customHeight="1" x14ac:dyDescent="0.25">
      <c r="A18" s="133"/>
      <c r="B18" s="123"/>
      <c r="C18" s="120"/>
      <c r="D18" s="120"/>
      <c r="E18" s="120"/>
      <c r="F18" s="117"/>
      <c r="G18" s="123"/>
      <c r="H18" s="126"/>
      <c r="I18" s="114"/>
      <c r="J18" s="131"/>
      <c r="K18" s="166"/>
      <c r="L18" s="126"/>
      <c r="M18" s="114"/>
      <c r="N18" s="114"/>
      <c r="O18" s="129"/>
      <c r="P18" s="2"/>
      <c r="Q18" s="33">
        <v>2</v>
      </c>
      <c r="R18" s="34" t="s">
        <v>78</v>
      </c>
      <c r="S18" s="50" t="str">
        <f t="shared" ref="S18" si="4">IF(OR(T18="Preventivo",T18="Detectivo"),"Probabilidad",IF(T18="Correctivo","Impacto",""))</f>
        <v>Probabilidad</v>
      </c>
      <c r="T18" s="6" t="s">
        <v>65</v>
      </c>
      <c r="U18" s="6" t="s">
        <v>66</v>
      </c>
      <c r="V18" s="53" t="str">
        <f t="shared" si="0"/>
        <v>30%</v>
      </c>
      <c r="W18" s="73" t="s">
        <v>79</v>
      </c>
      <c r="X18" s="9" t="s">
        <v>80</v>
      </c>
      <c r="Y18" s="9" t="s">
        <v>81</v>
      </c>
      <c r="Z18" s="59">
        <f>IFERROR(IF(AND(S17="Probabilidad",S18="Probabilidad"),(AB17-(+AB17*V18)),IF(S18="Probabilidad",(I17-(+I17*V18)),IF(S18="Impacto",AB17,""))),"")</f>
        <v>0.19600000000000001</v>
      </c>
      <c r="AA18" s="60" t="str">
        <f t="shared" ref="AA18" si="5">IFERROR(IF(Z18="","",IF(Z18&lt;=0.2,"Muy Baja",IF(Z18&lt;=0.4,"Baja",IF(Z18&lt;=0.6,"Media",IF(Z18&lt;=0.8,"Alta","Muy Alta"))))),"")</f>
        <v>Muy Baja</v>
      </c>
      <c r="AB18" s="59">
        <f t="shared" ref="AB18" si="6">+Z18</f>
        <v>0.19600000000000001</v>
      </c>
      <c r="AC18" s="61" t="str">
        <f t="shared" ref="AC18" si="7">IFERROR(IF(AD18="","",IF(AD18&lt;=0.2,"Leve",IF(AD18&lt;=0.4,"Menor",IF(AD18&lt;=0.6,"Moderado",IF(AD18&lt;=0.8,"Mayor","Catastrófico"))))),"")</f>
        <v>Menor</v>
      </c>
      <c r="AD18" s="59">
        <f>IFERROR(IF(AND(S17="Impacto",S17="Impacto"),(AD17-(+AD17*V18)),IF(S18="Impacto",(M17-(+M17*V18)),IF(S18="Probabilidad",AD17,""))),"")</f>
        <v>0.4</v>
      </c>
      <c r="AE18" s="62" t="str">
        <f t="shared" ref="AE18" si="8">+CONCATENATE(AA18, " - ", AC18)</f>
        <v>Muy Baja - Menor</v>
      </c>
      <c r="AF18" s="68" t="str">
        <f>+VLOOKUP(AE18,Datos!$J$4:$K$28,2,)</f>
        <v>BAJO</v>
      </c>
      <c r="AG18" s="169"/>
      <c r="AH18" s="2"/>
      <c r="AI18" s="157"/>
      <c r="AJ18" s="160"/>
      <c r="AK18" s="163"/>
      <c r="AM18" s="96"/>
      <c r="AN18" s="89"/>
      <c r="AO18" s="93"/>
      <c r="AP18" s="89"/>
      <c r="AQ18" s="83"/>
      <c r="AR18" s="70"/>
      <c r="AS18" s="203"/>
      <c r="AT18" s="81"/>
    </row>
    <row r="19" spans="1:48" ht="198.75" customHeight="1" x14ac:dyDescent="0.25">
      <c r="A19" s="134"/>
      <c r="B19" s="124"/>
      <c r="C19" s="121"/>
      <c r="D19" s="121"/>
      <c r="E19" s="121"/>
      <c r="F19" s="118"/>
      <c r="G19" s="124"/>
      <c r="H19" s="127"/>
      <c r="I19" s="115"/>
      <c r="J19" s="131"/>
      <c r="K19" s="166"/>
      <c r="L19" s="127"/>
      <c r="M19" s="115"/>
      <c r="N19" s="114"/>
      <c r="O19" s="129"/>
      <c r="P19" s="2"/>
      <c r="Q19" s="8">
        <v>3</v>
      </c>
      <c r="R19" s="30" t="s">
        <v>82</v>
      </c>
      <c r="S19" s="50" t="str">
        <f t="shared" ref="S19:S21" si="9">IF(OR(T19="Preventivo",T19="Detectivo"),"Probabilidad",IF(T19="Correctivo","Impacto",""))</f>
        <v>Impacto</v>
      </c>
      <c r="T19" s="6" t="s">
        <v>83</v>
      </c>
      <c r="U19" s="6" t="s">
        <v>66</v>
      </c>
      <c r="V19" s="53" t="str">
        <f t="shared" si="0"/>
        <v>25%</v>
      </c>
      <c r="W19" s="73" t="s">
        <v>67</v>
      </c>
      <c r="X19" s="9" t="s">
        <v>84</v>
      </c>
      <c r="Y19" s="9" t="s">
        <v>85</v>
      </c>
      <c r="Z19" s="59">
        <f>IFERROR(IF(AND(S18="Probabilidad",S19="Probabilidad"),(AB18-(+AB18*V19)),IF(S19="Probabilidad",(I17-(+I17*V19)),IF(S19="Impacto",AB18,""))),"")</f>
        <v>0.19600000000000001</v>
      </c>
      <c r="AA19" s="60" t="str">
        <f t="shared" si="1"/>
        <v>Muy Baja</v>
      </c>
      <c r="AB19" s="59">
        <f t="shared" si="2"/>
        <v>0.19600000000000001</v>
      </c>
      <c r="AC19" s="61" t="str">
        <f t="shared" si="3"/>
        <v>Menor</v>
      </c>
      <c r="AD19" s="59">
        <f>IFERROR(IF(AND(S17="Impacto",S17="Impacto"),(AD17-(+AD17*V19)),IF(S19="Impacto",(M17-(+M17*V19)),IF(S19="Probabilidad",AD17,""))),"")</f>
        <v>0.30000000000000004</v>
      </c>
      <c r="AE19" s="62" t="str">
        <f t="shared" ref="AE19" si="10">+CONCATENATE(AA19, " - ", AC19)</f>
        <v>Muy Baja - Menor</v>
      </c>
      <c r="AF19" s="68" t="str">
        <f>+VLOOKUP(AE19,Datos!$J$4:$K$28,2,)</f>
        <v>BAJO</v>
      </c>
      <c r="AG19" s="169"/>
      <c r="AH19" s="2"/>
      <c r="AI19" s="158"/>
      <c r="AJ19" s="161"/>
      <c r="AK19" s="164"/>
      <c r="AM19" s="97"/>
      <c r="AN19" s="90"/>
      <c r="AO19" s="93"/>
      <c r="AP19" s="90"/>
      <c r="AQ19" s="83"/>
      <c r="AR19" s="71"/>
      <c r="AS19" s="203"/>
      <c r="AT19" s="81"/>
    </row>
    <row r="20" spans="1:48" ht="186.75" customHeight="1" x14ac:dyDescent="0.25">
      <c r="A20" s="177">
        <v>2</v>
      </c>
      <c r="B20" s="178" t="s">
        <v>59</v>
      </c>
      <c r="C20" s="179" t="s">
        <v>86</v>
      </c>
      <c r="D20" s="179" t="s">
        <v>87</v>
      </c>
      <c r="E20" s="179" t="s">
        <v>88</v>
      </c>
      <c r="F20" s="180"/>
      <c r="G20" s="178">
        <v>122</v>
      </c>
      <c r="H20" s="181" t="str">
        <f>IF(G20&lt;=0,"",IF(G20&lt;=2,"Muy Baja",IF(G20&lt;=24,"Baja",IF(G20&lt;=500,"Media",IF(G20&lt;=5000,"Alta","Muy Alta")))))</f>
        <v>Media</v>
      </c>
      <c r="I20" s="182">
        <f>IF(H20="","",IF(H20="Muy Baja",0.2,IF(H20="Baja",0.4,IF(H20="Media",0.6,IF(H20="Alta",0.8,IF(H20="Muy Alta",1,))))))</f>
        <v>0.6</v>
      </c>
      <c r="J20" s="183" t="s">
        <v>89</v>
      </c>
      <c r="K20" s="185" t="str">
        <f>+J20</f>
        <v>El riesgo afecta la imagen de la entidad con algunos usuarios de relevancia frente al logro de los objetivos.</v>
      </c>
      <c r="L20" s="181" t="str">
        <f>+VLOOKUP(K20,Datos!$O$4:$P$15,2,FALSE)</f>
        <v>Moderado</v>
      </c>
      <c r="M20" s="187">
        <f>IF(L20="","",IF(L20="Leve",0.2,IF(L20="Menor",0.4,IF(L20="Moderado",0.6,IF(L20="Mayor",0.8,IF(L20="Catastrófico",1,))))))</f>
        <v>0.6</v>
      </c>
      <c r="N20" s="188" t="str">
        <f>+CONCATENATE(H20, " - ", L20)</f>
        <v>Media - Moderado</v>
      </c>
      <c r="O20" s="191" t="str">
        <f>+VLOOKUP(N20,Datos!J10:K34,2,)</f>
        <v>MODERADO</v>
      </c>
      <c r="P20" s="2"/>
      <c r="Q20" s="33">
        <v>1</v>
      </c>
      <c r="R20" s="30" t="s">
        <v>90</v>
      </c>
      <c r="S20" s="51" t="str">
        <f t="shared" si="9"/>
        <v>Probabilidad</v>
      </c>
      <c r="T20" s="35" t="s">
        <v>91</v>
      </c>
      <c r="U20" s="35" t="s">
        <v>66</v>
      </c>
      <c r="V20" s="54" t="str">
        <f t="shared" ref="V20:V21" si="11">IF(AND(T20="Preventivo",U20="Automático"),"50%",IF(AND(T20="Preventivo",U20="Manual"),"40%",IF(AND(T20="Detectivo",U20="Automático"),"40%",IF(AND(T20="Detectivo",U20="Manual"),"30%",IF(AND(T20="Correctivo",U20="Automático"),"35%",IF(AND(T20="Correctivo",U20="Manual"),"25%",""))))))</f>
        <v>40%</v>
      </c>
      <c r="W20" s="73" t="s">
        <v>67</v>
      </c>
      <c r="X20" s="36" t="s">
        <v>92</v>
      </c>
      <c r="Y20" s="9" t="s">
        <v>93</v>
      </c>
      <c r="Z20" s="63">
        <f>IFERROR(IF(S20="Probabilidad",(I20-(+I20*V20)),IF(S20="Impacto",I20,"")),"")</f>
        <v>0.36</v>
      </c>
      <c r="AA20" s="64" t="str">
        <f t="shared" si="1"/>
        <v>Baja</v>
      </c>
      <c r="AB20" s="63">
        <f t="shared" si="2"/>
        <v>0.36</v>
      </c>
      <c r="AC20" s="65" t="str">
        <f t="shared" si="3"/>
        <v>Moderado</v>
      </c>
      <c r="AD20" s="63">
        <f>IFERROR(IF(S20="Impacto",(M20-(+M20*V20)),IF(S20="Probabilidad",M20,"")),"")</f>
        <v>0.6</v>
      </c>
      <c r="AE20" s="66" t="str">
        <f>+CONCATENATE(AA20, " - ", AC20)</f>
        <v>Baja - Moderado</v>
      </c>
      <c r="AF20" s="69" t="str">
        <f>+VLOOKUP(AE20,Datos!$J$4:$K$28,2,)</f>
        <v>MODERADO</v>
      </c>
      <c r="AG20" s="168" t="s">
        <v>94</v>
      </c>
      <c r="AH20" s="2"/>
      <c r="AI20" s="157" t="s">
        <v>95</v>
      </c>
      <c r="AJ20" s="160" t="s">
        <v>96</v>
      </c>
      <c r="AK20" s="163">
        <v>45473</v>
      </c>
      <c r="AM20" s="82">
        <v>45548</v>
      </c>
      <c r="AN20" s="85" t="s">
        <v>97</v>
      </c>
      <c r="AO20" s="92" t="s">
        <v>98</v>
      </c>
      <c r="AP20" s="88" t="s">
        <v>75</v>
      </c>
      <c r="AQ20" s="91" t="s">
        <v>76</v>
      </c>
      <c r="AR20" s="71"/>
      <c r="AS20" s="202" t="s">
        <v>99</v>
      </c>
      <c r="AT20" s="80" t="s">
        <v>100</v>
      </c>
    </row>
    <row r="21" spans="1:48" ht="209.25" customHeight="1" x14ac:dyDescent="0.25">
      <c r="A21" s="177"/>
      <c r="B21" s="178"/>
      <c r="C21" s="179"/>
      <c r="D21" s="179"/>
      <c r="E21" s="179"/>
      <c r="F21" s="180"/>
      <c r="G21" s="178"/>
      <c r="H21" s="181"/>
      <c r="I21" s="182"/>
      <c r="J21" s="131"/>
      <c r="K21" s="166"/>
      <c r="L21" s="181"/>
      <c r="M21" s="187"/>
      <c r="N21" s="189"/>
      <c r="O21" s="192"/>
      <c r="P21" s="2"/>
      <c r="Q21" s="8">
        <v>2</v>
      </c>
      <c r="R21" s="46" t="s">
        <v>101</v>
      </c>
      <c r="S21" s="50" t="str">
        <f t="shared" si="9"/>
        <v>Probabilidad</v>
      </c>
      <c r="T21" s="6" t="s">
        <v>91</v>
      </c>
      <c r="U21" s="6" t="s">
        <v>66</v>
      </c>
      <c r="V21" s="53" t="str">
        <f t="shared" si="11"/>
        <v>40%</v>
      </c>
      <c r="W21" s="73" t="s">
        <v>67</v>
      </c>
      <c r="X21" s="9" t="s">
        <v>102</v>
      </c>
      <c r="Y21" s="9" t="s">
        <v>93</v>
      </c>
      <c r="Z21" s="59">
        <f>IFERROR(IF(AND(S20="Probabilidad",S21="Probabilidad"),(AB20-(+AB20*V21)),IF(S21="Probabilidad",(I20-(+I20*V21)),IF(S21="Impacto",AB20,""))),"")</f>
        <v>0.216</v>
      </c>
      <c r="AA21" s="60" t="str">
        <f t="shared" si="1"/>
        <v>Baja</v>
      </c>
      <c r="AB21" s="59">
        <f t="shared" si="2"/>
        <v>0.216</v>
      </c>
      <c r="AC21" s="61" t="str">
        <f t="shared" si="3"/>
        <v>Moderado</v>
      </c>
      <c r="AD21" s="59">
        <f>IFERROR(IF(AND(S20="Impacto",S20="Impacto"),(AD20-(+AD20*V21)),IF(S21="Impacto",(M20-(+M20*V21)),IF(S21="Probabilidad",AD20,""))),"")</f>
        <v>0.6</v>
      </c>
      <c r="AE21" s="62" t="str">
        <f t="shared" ref="AE21:AE22" si="12">+CONCATENATE(AA21, " - ", AC21)</f>
        <v>Baja - Moderado</v>
      </c>
      <c r="AF21" s="68" t="str">
        <f>+VLOOKUP(AE21,Datos!$J$4:$K$28,2,)</f>
        <v>MODERADO</v>
      </c>
      <c r="AG21" s="169"/>
      <c r="AH21" s="2"/>
      <c r="AI21" s="157"/>
      <c r="AJ21" s="160"/>
      <c r="AK21" s="163"/>
      <c r="AM21" s="83"/>
      <c r="AN21" s="86"/>
      <c r="AO21" s="93"/>
      <c r="AP21" s="89"/>
      <c r="AQ21" s="83"/>
      <c r="AR21" s="71"/>
      <c r="AS21" s="203"/>
      <c r="AT21" s="81"/>
    </row>
    <row r="22" spans="1:48" ht="215.25" customHeight="1" x14ac:dyDescent="0.25">
      <c r="A22" s="177"/>
      <c r="B22" s="178"/>
      <c r="C22" s="179"/>
      <c r="D22" s="179"/>
      <c r="E22" s="179"/>
      <c r="F22" s="180"/>
      <c r="G22" s="178"/>
      <c r="H22" s="181"/>
      <c r="I22" s="182"/>
      <c r="J22" s="131"/>
      <c r="K22" s="166"/>
      <c r="L22" s="181"/>
      <c r="M22" s="187"/>
      <c r="N22" s="189"/>
      <c r="O22" s="192"/>
      <c r="P22" s="2"/>
      <c r="Q22" s="8">
        <v>3</v>
      </c>
      <c r="R22" s="30" t="s">
        <v>103</v>
      </c>
      <c r="S22" s="50" t="str">
        <f t="shared" ref="S22:S23" si="13">IF(OR(T22="Preventivo",T22="Detectivo"),"Probabilidad",IF(T22="Correctivo","Impacto",""))</f>
        <v>Impacto</v>
      </c>
      <c r="T22" s="47" t="s">
        <v>83</v>
      </c>
      <c r="U22" s="47" t="s">
        <v>66</v>
      </c>
      <c r="V22" s="53" t="str">
        <f t="shared" ref="V22:V23" si="14">IF(AND(T22="Preventivo",U22="Automático"),"50%",IF(AND(T22="Preventivo",U22="Manual"),"40%",IF(AND(T22="Detectivo",U22="Automático"),"40%",IF(AND(T22="Detectivo",U22="Manual"),"30%",IF(AND(T22="Correctivo",U22="Automático"),"35%",IF(AND(T22="Correctivo",U22="Manual"),"25%",""))))))</f>
        <v>25%</v>
      </c>
      <c r="W22" s="73" t="s">
        <v>67</v>
      </c>
      <c r="X22" s="48" t="s">
        <v>104</v>
      </c>
      <c r="Y22" s="48" t="s">
        <v>105</v>
      </c>
      <c r="Z22" s="59">
        <f>IFERROR(IF(AND(S21="Probabilidad",S22="Probabilidad"),(AB21-(+AB21*V22)),IF(S22="Probabilidad",(I20-(+I20*V22)),IF(S22="Impacto",AB21,""))),"")</f>
        <v>0.216</v>
      </c>
      <c r="AA22" s="60" t="str">
        <f t="shared" si="1"/>
        <v>Baja</v>
      </c>
      <c r="AB22" s="59">
        <f t="shared" si="2"/>
        <v>0.216</v>
      </c>
      <c r="AC22" s="61" t="str">
        <f t="shared" si="3"/>
        <v>Moderado</v>
      </c>
      <c r="AD22" s="59">
        <f>IFERROR(IF(AND(S21="Impacto",S21="Impacto"),(AD21-(+AD21*V22)),IF(S22="Impacto",(M20-(+M20*V22)),IF(S22="Probabilidad",AD21,""))),"")</f>
        <v>0.44999999999999996</v>
      </c>
      <c r="AE22" s="62" t="str">
        <f t="shared" si="12"/>
        <v>Baja - Moderado</v>
      </c>
      <c r="AF22" s="68" t="str">
        <f>+VLOOKUP(AE22,Datos!$J$4:$K$28,2,)</f>
        <v>MODERADO</v>
      </c>
      <c r="AG22" s="169"/>
      <c r="AH22" s="2"/>
      <c r="AI22" s="157"/>
      <c r="AJ22" s="160"/>
      <c r="AK22" s="163"/>
      <c r="AM22" s="83"/>
      <c r="AN22" s="86"/>
      <c r="AO22" s="93"/>
      <c r="AP22" s="90"/>
      <c r="AQ22" s="83"/>
      <c r="AR22" s="71"/>
      <c r="AS22" s="203"/>
      <c r="AT22" s="81"/>
    </row>
    <row r="23" spans="1:48" ht="215.25" customHeight="1" x14ac:dyDescent="0.25">
      <c r="A23" s="177"/>
      <c r="B23" s="178"/>
      <c r="C23" s="179"/>
      <c r="D23" s="179"/>
      <c r="E23" s="179"/>
      <c r="F23" s="180"/>
      <c r="G23" s="178"/>
      <c r="H23" s="181"/>
      <c r="I23" s="182"/>
      <c r="J23" s="184"/>
      <c r="K23" s="186"/>
      <c r="L23" s="181"/>
      <c r="M23" s="187"/>
      <c r="N23" s="190"/>
      <c r="O23" s="193"/>
      <c r="P23" s="74"/>
      <c r="Q23" s="8">
        <v>4</v>
      </c>
      <c r="R23" s="30" t="s">
        <v>106</v>
      </c>
      <c r="S23" s="50" t="str">
        <f t="shared" si="13"/>
        <v>Impacto</v>
      </c>
      <c r="T23" s="6" t="s">
        <v>83</v>
      </c>
      <c r="U23" s="6" t="s">
        <v>66</v>
      </c>
      <c r="V23" s="53" t="str">
        <f t="shared" si="14"/>
        <v>25%</v>
      </c>
      <c r="W23" s="73" t="s">
        <v>67</v>
      </c>
      <c r="X23" s="9" t="s">
        <v>107</v>
      </c>
      <c r="Y23" s="9" t="s">
        <v>108</v>
      </c>
      <c r="Z23" s="59">
        <f>IFERROR(IF(AND(S22="Probabilidad",S23="Probabilidad"),(AB22-(+AB22*V23)),IF(S23="Probabilidad",(I20-(+I20*V23)),IF(S23="Impacto",AB22,""))),"")</f>
        <v>0.216</v>
      </c>
      <c r="AA23" s="60" t="str">
        <f t="shared" ref="AA23" si="15">IFERROR(IF(Z23="","",IF(Z23&lt;=0.2,"Muy Baja",IF(Z23&lt;=0.4,"Baja",IF(Z23&lt;=0.6,"Media",IF(Z23&lt;=0.8,"Alta","Muy Alta"))))),"")</f>
        <v>Baja</v>
      </c>
      <c r="AB23" s="59">
        <f t="shared" ref="AB23" si="16">+Z23</f>
        <v>0.216</v>
      </c>
      <c r="AC23" s="61" t="str">
        <f t="shared" ref="AC23" si="17">IFERROR(IF(AD23="","",IF(AD23&lt;=0.2,"Leve",IF(AD23&lt;=0.4,"Menor",IF(AD23&lt;=0.6,"Moderado",IF(AD23&lt;=0.8,"Mayor","Catastrófico"))))),"")</f>
        <v>Menor</v>
      </c>
      <c r="AD23" s="59">
        <f>IFERROR(IF(AND(S22="Impacto",S22="Impacto"),(AD22-(+AD22*V23)),IF(S23="Impacto",(M20-(+M20*V23)),IF(S23="Probabilidad",AD22,""))),"")</f>
        <v>0.33749999999999997</v>
      </c>
      <c r="AE23" s="62" t="str">
        <f t="shared" ref="AE23" si="18">+CONCATENATE(AA23, " - ", AC23)</f>
        <v>Baja - Menor</v>
      </c>
      <c r="AF23" s="68" t="str">
        <f>+VLOOKUP(AE23,Datos!$J$4:$K$28,2,)</f>
        <v>MODERADO</v>
      </c>
      <c r="AG23" s="169"/>
      <c r="AH23" s="74"/>
      <c r="AI23" s="158"/>
      <c r="AJ23" s="161"/>
      <c r="AK23" s="164"/>
      <c r="AL23" s="75"/>
      <c r="AM23" s="84"/>
      <c r="AN23" s="87"/>
      <c r="AO23" s="94"/>
      <c r="AP23" s="79"/>
      <c r="AQ23" s="79"/>
      <c r="AR23" s="76"/>
      <c r="AS23" s="203"/>
      <c r="AT23" s="81"/>
      <c r="AU23" s="78"/>
    </row>
    <row r="24" spans="1:48" x14ac:dyDescent="0.25">
      <c r="P24" s="2"/>
      <c r="AN24" s="72"/>
      <c r="AR24" s="41"/>
    </row>
    <row r="25" spans="1:48" x14ac:dyDescent="0.25">
      <c r="P25" s="2"/>
    </row>
    <row r="26" spans="1:48" x14ac:dyDescent="0.25">
      <c r="P26" s="2"/>
    </row>
    <row r="27" spans="1:48" x14ac:dyDescent="0.25">
      <c r="P27" s="2"/>
      <c r="AV27" s="78"/>
    </row>
    <row r="28" spans="1:48" x14ac:dyDescent="0.25">
      <c r="P28" s="2"/>
    </row>
    <row r="29" spans="1:48" x14ac:dyDescent="0.25">
      <c r="P29" s="2"/>
    </row>
    <row r="30" spans="1:48" x14ac:dyDescent="0.25">
      <c r="P30" s="2"/>
    </row>
    <row r="31" spans="1:48" x14ac:dyDescent="0.25">
      <c r="P31" s="2"/>
    </row>
    <row r="32" spans="1:48" x14ac:dyDescent="0.25">
      <c r="P32" s="2"/>
    </row>
    <row r="33" spans="16:16" x14ac:dyDescent="0.25">
      <c r="P33" s="2"/>
    </row>
  </sheetData>
  <mergeCells count="76">
    <mergeCell ref="AQ1:AR2"/>
    <mergeCell ref="AS1:AT2"/>
    <mergeCell ref="AQ3:AR4"/>
    <mergeCell ref="AS3:AT4"/>
    <mergeCell ref="AS20:AS23"/>
    <mergeCell ref="AM14:AQ15"/>
    <mergeCell ref="AS14:AT15"/>
    <mergeCell ref="AS17:AS19"/>
    <mergeCell ref="C5:AP8"/>
    <mergeCell ref="AQ5:AR6"/>
    <mergeCell ref="AS5:AT6"/>
    <mergeCell ref="AQ7:AR8"/>
    <mergeCell ref="AS7:AT8"/>
    <mergeCell ref="AI20:AI23"/>
    <mergeCell ref="AJ20:AJ23"/>
    <mergeCell ref="AK20:AK23"/>
    <mergeCell ref="J20:J23"/>
    <mergeCell ref="AG20:AG23"/>
    <mergeCell ref="K20:K23"/>
    <mergeCell ref="L20:L23"/>
    <mergeCell ref="M20:M23"/>
    <mergeCell ref="N20:N23"/>
    <mergeCell ref="O20:O23"/>
    <mergeCell ref="E20:E23"/>
    <mergeCell ref="F20:F23"/>
    <mergeCell ref="G20:G23"/>
    <mergeCell ref="H20:H23"/>
    <mergeCell ref="I20:I23"/>
    <mergeCell ref="A20:A23"/>
    <mergeCell ref="B20:B23"/>
    <mergeCell ref="C20:C23"/>
    <mergeCell ref="D20:D23"/>
    <mergeCell ref="B17:B19"/>
    <mergeCell ref="A1:B8"/>
    <mergeCell ref="C1:AP4"/>
    <mergeCell ref="AI14:AK15"/>
    <mergeCell ref="AI17:AI19"/>
    <mergeCell ref="AJ17:AJ19"/>
    <mergeCell ref="AK17:AK19"/>
    <mergeCell ref="K17:K19"/>
    <mergeCell ref="N17:N19"/>
    <mergeCell ref="AG17:AG19"/>
    <mergeCell ref="A10:C10"/>
    <mergeCell ref="D10:M10"/>
    <mergeCell ref="A11:C11"/>
    <mergeCell ref="D11:M11"/>
    <mergeCell ref="A12:C12"/>
    <mergeCell ref="D12:M12"/>
    <mergeCell ref="E17:E19"/>
    <mergeCell ref="A14:O15"/>
    <mergeCell ref="Q14:AG14"/>
    <mergeCell ref="Z15:AG15"/>
    <mergeCell ref="T15:Y15"/>
    <mergeCell ref="M17:M19"/>
    <mergeCell ref="F17:F19"/>
    <mergeCell ref="C17:C19"/>
    <mergeCell ref="D17:D19"/>
    <mergeCell ref="G17:G19"/>
    <mergeCell ref="H17:H19"/>
    <mergeCell ref="I17:I19"/>
    <mergeCell ref="O17:O19"/>
    <mergeCell ref="L17:L19"/>
    <mergeCell ref="J17:J19"/>
    <mergeCell ref="A17:A19"/>
    <mergeCell ref="AT17:AT19"/>
    <mergeCell ref="AT20:AT23"/>
    <mergeCell ref="AM20:AM23"/>
    <mergeCell ref="AN20:AN23"/>
    <mergeCell ref="AP17:AP19"/>
    <mergeCell ref="AQ17:AQ19"/>
    <mergeCell ref="AO20:AO23"/>
    <mergeCell ref="AM17:AM19"/>
    <mergeCell ref="AN17:AN19"/>
    <mergeCell ref="AO17:AO19"/>
    <mergeCell ref="AP20:AP22"/>
    <mergeCell ref="AQ20:AQ22"/>
  </mergeCells>
  <conditionalFormatting sqref="H17:H23">
    <cfRule type="cellIs" dxfId="28" priority="173" operator="equal">
      <formula>"Muy Alta"</formula>
    </cfRule>
    <cfRule type="cellIs" dxfId="27" priority="174" operator="equal">
      <formula>"Alta"</formula>
    </cfRule>
    <cfRule type="cellIs" dxfId="26" priority="175" operator="equal">
      <formula>"Media"</formula>
    </cfRule>
    <cfRule type="cellIs" dxfId="25" priority="176" operator="equal">
      <formula>"Muy Baja"</formula>
    </cfRule>
    <cfRule type="cellIs" dxfId="24" priority="177" operator="equal">
      <formula>"Baja"</formula>
    </cfRule>
  </conditionalFormatting>
  <conditionalFormatting sqref="L17:L23">
    <cfRule type="cellIs" dxfId="23" priority="166" operator="equal">
      <formula>"Leve"</formula>
    </cfRule>
    <cfRule type="cellIs" dxfId="22" priority="167" operator="equal">
      <formula>"Catastrófico"</formula>
    </cfRule>
    <cfRule type="cellIs" dxfId="21" priority="168" operator="equal">
      <formula>"Mayor"</formula>
    </cfRule>
    <cfRule type="cellIs" dxfId="20" priority="169" operator="equal">
      <formula>"Moderado"</formula>
    </cfRule>
    <cfRule type="cellIs" dxfId="19" priority="171" operator="equal">
      <formula>"Menor"</formula>
    </cfRule>
  </conditionalFormatting>
  <conditionalFormatting sqref="O17:O23">
    <cfRule type="cellIs" dxfId="18" priority="160" operator="equal">
      <formula>"EXTREMO"</formula>
    </cfRule>
    <cfRule type="cellIs" dxfId="17" priority="161" operator="equal">
      <formula>"ALTO"</formula>
    </cfRule>
    <cfRule type="cellIs" dxfId="16" priority="163" operator="equal">
      <formula>"BAJO"</formula>
    </cfRule>
    <cfRule type="cellIs" dxfId="15" priority="164" operator="equal">
      <formula>"MODERADO"</formula>
    </cfRule>
  </conditionalFormatting>
  <conditionalFormatting sqref="AA17:AA21">
    <cfRule type="cellIs" dxfId="14" priority="99" operator="equal">
      <formula>"Muy Baja"</formula>
    </cfRule>
  </conditionalFormatting>
  <conditionalFormatting sqref="AA17:AA23">
    <cfRule type="cellIs" dxfId="13" priority="86" operator="equal">
      <formula>"Baja"</formula>
    </cfRule>
    <cfRule type="cellIs" dxfId="12" priority="87" operator="equal">
      <formula>"Media"</formula>
    </cfRule>
    <cfRule type="cellIs" dxfId="11" priority="88" operator="equal">
      <formula>"Muy Alta"</formula>
    </cfRule>
    <cfRule type="cellIs" dxfId="10" priority="89" operator="equal">
      <formula>"Alta"</formula>
    </cfRule>
  </conditionalFormatting>
  <conditionalFormatting sqref="AA22:AA23">
    <cfRule type="cellIs" dxfId="9" priority="85" stopIfTrue="1" operator="equal">
      <formula>"Muy Baja"</formula>
    </cfRule>
  </conditionalFormatting>
  <conditionalFormatting sqref="AC17:AC23">
    <cfRule type="cellIs" dxfId="8" priority="94" operator="equal">
      <formula>"Catastrófico"</formula>
    </cfRule>
    <cfRule type="cellIs" dxfId="7" priority="95" operator="equal">
      <formula>"Mayor"</formula>
    </cfRule>
    <cfRule type="cellIs" dxfId="6" priority="96" operator="equal">
      <formula>"Moderado"</formula>
    </cfRule>
    <cfRule type="cellIs" dxfId="5" priority="97" operator="equal">
      <formula>"Menor"</formula>
    </cfRule>
    <cfRule type="cellIs" dxfId="4" priority="98" operator="equal">
      <formula>"Leve"</formula>
    </cfRule>
  </conditionalFormatting>
  <conditionalFormatting sqref="AF17:AF23">
    <cfRule type="cellIs" dxfId="3" priority="90" operator="equal">
      <formula>"EXTREMO"</formula>
    </cfRule>
    <cfRule type="cellIs" dxfId="2" priority="91" operator="equal">
      <formula>"ALTO"</formula>
    </cfRule>
    <cfRule type="cellIs" dxfId="1" priority="92" operator="equal">
      <formula>"BAJO"</formula>
    </cfRule>
    <cfRule type="cellIs" dxfId="0" priority="93"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M17 L19:M19" evalError="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CF86C26-8C14-4E30-92E4-11D42FE3F607}">
          <x14:formula1>
            <xm:f>Datos!$A$4:$A$6</xm:f>
          </x14:formula1>
          <xm:sqref>B17:B23</xm:sqref>
        </x14:dataValidation>
        <x14:dataValidation type="list" allowBlank="1" showInputMessage="1" showErrorMessage="1" xr:uid="{24BF034C-8DF6-4DDD-AB0C-FB15D8D5C9DC}">
          <x14:formula1>
            <xm:f>Datos!$O$3:$O$15</xm:f>
          </x14:formula1>
          <xm:sqref>J17:J23</xm:sqref>
        </x14:dataValidation>
        <x14:dataValidation type="list" allowBlank="1" showInputMessage="1" showErrorMessage="1" xr:uid="{A1FA52A4-69DE-4657-98CA-1920C8A6A77B}">
          <x14:formula1>
            <xm:f>Datos!$P$19:$P$22</xm:f>
          </x14:formula1>
          <xm:sqref>T17:T23</xm:sqref>
        </x14:dataValidation>
        <x14:dataValidation type="list" allowBlank="1" showInputMessage="1" showErrorMessage="1" xr:uid="{B5CA7F40-8C14-496F-BFA9-3397672B45BD}">
          <x14:formula1>
            <xm:f>Datos!$P$25:$P$26</xm:f>
          </x14:formula1>
          <xm:sqref>U17:U23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45F3-C2C7-423E-A64C-54A21F4DB808}">
  <sheetPr codeName="Hoja2"/>
  <dimension ref="A3:Q28"/>
  <sheetViews>
    <sheetView topLeftCell="K1" zoomScale="120" zoomScaleNormal="120" workbookViewId="0">
      <selection activeCell="O13" sqref="O13"/>
    </sheetView>
  </sheetViews>
  <sheetFormatPr baseColWidth="10" defaultColWidth="11.42578125" defaultRowHeight="15" x14ac:dyDescent="0.25"/>
  <cols>
    <col min="7" max="7" width="14.85546875" customWidth="1"/>
    <col min="10" max="10" width="33" customWidth="1"/>
    <col min="15" max="15" width="81.42578125" customWidth="1"/>
  </cols>
  <sheetData>
    <row r="3" spans="1:17" x14ac:dyDescent="0.25">
      <c r="A3" s="23" t="s">
        <v>109</v>
      </c>
      <c r="D3" t="s">
        <v>110</v>
      </c>
      <c r="G3" t="s">
        <v>111</v>
      </c>
      <c r="J3" t="s">
        <v>112</v>
      </c>
      <c r="O3" t="s">
        <v>113</v>
      </c>
    </row>
    <row r="4" spans="1:17" x14ac:dyDescent="0.25">
      <c r="A4" t="s">
        <v>114</v>
      </c>
      <c r="D4" t="s">
        <v>115</v>
      </c>
      <c r="E4" s="22">
        <v>0.2</v>
      </c>
      <c r="G4" t="s">
        <v>116</v>
      </c>
      <c r="H4" s="22">
        <v>0.2</v>
      </c>
      <c r="J4" t="s">
        <v>117</v>
      </c>
      <c r="K4" t="s">
        <v>118</v>
      </c>
      <c r="O4" t="s">
        <v>119</v>
      </c>
      <c r="P4" s="3" t="s">
        <v>120</v>
      </c>
      <c r="Q4" s="25">
        <v>0.2</v>
      </c>
    </row>
    <row r="5" spans="1:17" x14ac:dyDescent="0.25">
      <c r="A5" t="s">
        <v>59</v>
      </c>
      <c r="D5" t="s">
        <v>121</v>
      </c>
      <c r="E5" s="22">
        <v>0.4</v>
      </c>
      <c r="G5" t="s">
        <v>122</v>
      </c>
      <c r="H5" s="22">
        <v>0.4</v>
      </c>
      <c r="J5" t="s">
        <v>123</v>
      </c>
      <c r="K5" t="s">
        <v>118</v>
      </c>
      <c r="O5" s="24" t="s">
        <v>124</v>
      </c>
      <c r="P5" s="3" t="s">
        <v>125</v>
      </c>
      <c r="Q5" s="25">
        <v>0.4</v>
      </c>
    </row>
    <row r="6" spans="1:17" x14ac:dyDescent="0.25">
      <c r="A6" t="s">
        <v>126</v>
      </c>
      <c r="D6" t="s">
        <v>127</v>
      </c>
      <c r="E6" s="22">
        <v>0.6</v>
      </c>
      <c r="G6" t="s">
        <v>128</v>
      </c>
      <c r="H6" s="22">
        <v>0.6</v>
      </c>
      <c r="J6" t="s">
        <v>129</v>
      </c>
      <c r="K6" t="s">
        <v>128</v>
      </c>
      <c r="O6" t="s">
        <v>130</v>
      </c>
      <c r="P6" s="3" t="s">
        <v>131</v>
      </c>
      <c r="Q6" s="25">
        <v>0.6</v>
      </c>
    </row>
    <row r="7" spans="1:17" x14ac:dyDescent="0.25">
      <c r="D7" t="s">
        <v>132</v>
      </c>
      <c r="E7" s="22">
        <v>0.8</v>
      </c>
      <c r="G7" t="s">
        <v>133</v>
      </c>
      <c r="H7" s="22">
        <v>0.8</v>
      </c>
      <c r="J7" t="s">
        <v>134</v>
      </c>
      <c r="K7" t="s">
        <v>135</v>
      </c>
      <c r="O7" t="s">
        <v>136</v>
      </c>
      <c r="P7" s="3" t="s">
        <v>137</v>
      </c>
      <c r="Q7" s="25">
        <v>0.8</v>
      </c>
    </row>
    <row r="8" spans="1:17" x14ac:dyDescent="0.25">
      <c r="D8" t="s">
        <v>138</v>
      </c>
      <c r="E8" s="22">
        <v>1</v>
      </c>
      <c r="G8" t="s">
        <v>139</v>
      </c>
      <c r="H8" s="22">
        <v>1</v>
      </c>
      <c r="J8" t="s">
        <v>140</v>
      </c>
      <c r="K8" t="s">
        <v>141</v>
      </c>
      <c r="O8" t="s">
        <v>142</v>
      </c>
      <c r="P8" s="3" t="s">
        <v>143</v>
      </c>
      <c r="Q8" s="25">
        <v>1</v>
      </c>
    </row>
    <row r="9" spans="1:17" x14ac:dyDescent="0.25">
      <c r="J9" t="s">
        <v>144</v>
      </c>
      <c r="K9" t="s">
        <v>118</v>
      </c>
    </row>
    <row r="10" spans="1:17" x14ac:dyDescent="0.25">
      <c r="J10" t="s">
        <v>145</v>
      </c>
      <c r="K10" t="s">
        <v>128</v>
      </c>
      <c r="O10" t="s">
        <v>146</v>
      </c>
    </row>
    <row r="11" spans="1:17" x14ac:dyDescent="0.25">
      <c r="J11" t="s">
        <v>147</v>
      </c>
      <c r="K11" t="s">
        <v>128</v>
      </c>
      <c r="O11" t="s">
        <v>148</v>
      </c>
      <c r="P11" s="3" t="s">
        <v>120</v>
      </c>
      <c r="Q11" s="25">
        <v>0.2</v>
      </c>
    </row>
    <row r="12" spans="1:17" ht="30.75" customHeight="1" x14ac:dyDescent="0.25">
      <c r="J12" t="s">
        <v>149</v>
      </c>
      <c r="K12" t="s">
        <v>135</v>
      </c>
      <c r="O12" s="24" t="s">
        <v>63</v>
      </c>
      <c r="P12" s="3" t="s">
        <v>125</v>
      </c>
      <c r="Q12" s="25">
        <v>0.4</v>
      </c>
    </row>
    <row r="13" spans="1:17" ht="30" x14ac:dyDescent="0.25">
      <c r="J13" t="s">
        <v>150</v>
      </c>
      <c r="K13" t="s">
        <v>141</v>
      </c>
      <c r="O13" s="24" t="s">
        <v>89</v>
      </c>
      <c r="P13" s="3" t="s">
        <v>131</v>
      </c>
      <c r="Q13" s="25">
        <v>0.6</v>
      </c>
    </row>
    <row r="14" spans="1:17" ht="30" x14ac:dyDescent="0.25">
      <c r="J14" t="s">
        <v>151</v>
      </c>
      <c r="K14" t="s">
        <v>128</v>
      </c>
      <c r="O14" s="24" t="s">
        <v>152</v>
      </c>
      <c r="P14" s="3" t="s">
        <v>137</v>
      </c>
      <c r="Q14" s="25">
        <v>0.8</v>
      </c>
    </row>
    <row r="15" spans="1:17" ht="30" x14ac:dyDescent="0.25">
      <c r="J15" t="s">
        <v>153</v>
      </c>
      <c r="K15" t="s">
        <v>128</v>
      </c>
      <c r="O15" s="24" t="s">
        <v>154</v>
      </c>
      <c r="P15" s="3" t="s">
        <v>143</v>
      </c>
      <c r="Q15" s="25">
        <v>1</v>
      </c>
    </row>
    <row r="16" spans="1:17" x14ac:dyDescent="0.25">
      <c r="J16" t="s">
        <v>155</v>
      </c>
      <c r="K16" t="s">
        <v>128</v>
      </c>
    </row>
    <row r="17" spans="10:16" x14ac:dyDescent="0.25">
      <c r="J17" t="s">
        <v>156</v>
      </c>
      <c r="K17" t="s">
        <v>135</v>
      </c>
    </row>
    <row r="18" spans="10:16" x14ac:dyDescent="0.25">
      <c r="J18" t="s">
        <v>157</v>
      </c>
      <c r="K18" t="s">
        <v>141</v>
      </c>
    </row>
    <row r="19" spans="10:16" x14ac:dyDescent="0.25">
      <c r="J19" t="s">
        <v>158</v>
      </c>
      <c r="K19" t="s">
        <v>128</v>
      </c>
      <c r="P19" t="s">
        <v>159</v>
      </c>
    </row>
    <row r="20" spans="10:16" x14ac:dyDescent="0.25">
      <c r="J20" t="s">
        <v>160</v>
      </c>
      <c r="K20" t="s">
        <v>128</v>
      </c>
      <c r="P20" t="s">
        <v>91</v>
      </c>
    </row>
    <row r="21" spans="10:16" x14ac:dyDescent="0.25">
      <c r="J21" t="s">
        <v>161</v>
      </c>
      <c r="K21" t="s">
        <v>135</v>
      </c>
      <c r="P21" t="s">
        <v>65</v>
      </c>
    </row>
    <row r="22" spans="10:16" x14ac:dyDescent="0.25">
      <c r="J22" t="s">
        <v>162</v>
      </c>
      <c r="K22" t="s">
        <v>135</v>
      </c>
      <c r="P22" t="s">
        <v>83</v>
      </c>
    </row>
    <row r="23" spans="10:16" x14ac:dyDescent="0.25">
      <c r="J23" t="s">
        <v>163</v>
      </c>
      <c r="K23" t="s">
        <v>141</v>
      </c>
    </row>
    <row r="24" spans="10:16" x14ac:dyDescent="0.25">
      <c r="J24" t="s">
        <v>164</v>
      </c>
      <c r="K24" t="s">
        <v>135</v>
      </c>
      <c r="P24" t="s">
        <v>165</v>
      </c>
    </row>
    <row r="25" spans="10:16" x14ac:dyDescent="0.25">
      <c r="J25" t="s">
        <v>166</v>
      </c>
      <c r="K25" t="s">
        <v>135</v>
      </c>
      <c r="P25" t="s">
        <v>167</v>
      </c>
    </row>
    <row r="26" spans="10:16" x14ac:dyDescent="0.25">
      <c r="J26" t="s">
        <v>168</v>
      </c>
      <c r="K26" t="s">
        <v>135</v>
      </c>
      <c r="P26" t="s">
        <v>66</v>
      </c>
    </row>
    <row r="27" spans="10:16" x14ac:dyDescent="0.25">
      <c r="J27" t="s">
        <v>169</v>
      </c>
      <c r="K27" t="s">
        <v>135</v>
      </c>
    </row>
    <row r="28" spans="10:16" x14ac:dyDescent="0.25">
      <c r="J28" t="s">
        <v>170</v>
      </c>
      <c r="K28"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4374F-F591-4574-B834-47D1B9F3602A}">
  <sheetPr codeName="Hoja3"/>
  <dimension ref="A1"/>
  <sheetViews>
    <sheetView workbookViewId="0">
      <selection activeCell="E11" sqref="E11"/>
    </sheetView>
  </sheetViews>
  <sheetFormatPr baseColWidth="10" defaultColWidth="11.425781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3F9A60-67CA-4834-AD57-D28D6466C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649f1-e7f9-468c-8412-068dfd45bb2d"/>
    <ds:schemaRef ds:uri="88415ba3-4c0e-4d95-9566-b4e76717e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6CAB3E-6A9B-4F90-88A4-7BC31CB8DF57}">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88415ba3-4c0e-4d95-9566-b4e76717e711"/>
    <ds:schemaRef ds:uri="http://purl.org/dc/elements/1.1/"/>
    <ds:schemaRef ds:uri="http://schemas.microsoft.com/office/infopath/2007/PartnerControls"/>
    <ds:schemaRef ds:uri="4bc649f1-e7f9-468c-8412-068dfd45bb2d"/>
    <ds:schemaRef ds:uri="http://www.w3.org/XML/1998/namespace"/>
  </ds:schemaRefs>
</ds:datastoreItem>
</file>

<file path=customXml/itemProps3.xml><?xml version="1.0" encoding="utf-8"?>
<ds:datastoreItem xmlns:ds="http://schemas.openxmlformats.org/officeDocument/2006/customXml" ds:itemID="{0D9643F5-2424-4A9B-8529-E76DB2784E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Riesgo 1</vt:lpstr>
      <vt:lpstr>Datos</vt:lpstr>
      <vt:lpstr>Instructivo</vt:lpstr>
      <vt:lpstr>'Riesgo 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Rosa Alejandra Paramo Cadena</cp:lastModifiedBy>
  <cp:revision/>
  <dcterms:created xsi:type="dcterms:W3CDTF">2021-05-10T15:52:34Z</dcterms:created>
  <dcterms:modified xsi:type="dcterms:W3CDTF">2024-09-19T14:49:31Z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